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7235" windowHeight="1054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97" i="1"/>
  <c r="L97"/>
  <c r="F97"/>
  <c r="C97"/>
  <c r="B97"/>
  <c r="N96"/>
  <c r="L96"/>
  <c r="F96"/>
  <c r="C96"/>
  <c r="B96"/>
  <c r="N95"/>
  <c r="L95"/>
  <c r="F95"/>
  <c r="C95"/>
  <c r="B95"/>
  <c r="N94"/>
  <c r="L94"/>
  <c r="F94"/>
  <c r="C94"/>
  <c r="B94"/>
  <c r="N93"/>
  <c r="L93"/>
  <c r="F93"/>
  <c r="C93"/>
  <c r="B93"/>
  <c r="N92"/>
  <c r="L92"/>
  <c r="F92"/>
  <c r="C92"/>
  <c r="B92"/>
  <c r="N91"/>
  <c r="L91"/>
  <c r="F91"/>
  <c r="C91"/>
  <c r="B91"/>
  <c r="N90"/>
  <c r="L90"/>
  <c r="F90"/>
  <c r="C90"/>
  <c r="B90"/>
  <c r="N89"/>
  <c r="L89"/>
  <c r="F89"/>
  <c r="C89"/>
  <c r="B89"/>
  <c r="N88"/>
  <c r="L88"/>
  <c r="F88"/>
  <c r="C88"/>
  <c r="B88"/>
  <c r="N87"/>
  <c r="L87"/>
  <c r="F87"/>
  <c r="C87"/>
  <c r="B87"/>
  <c r="N86"/>
  <c r="L86"/>
  <c r="F86"/>
  <c r="C86"/>
  <c r="B86"/>
  <c r="N85"/>
  <c r="L85"/>
  <c r="F85"/>
  <c r="C85"/>
  <c r="B85"/>
  <c r="N84"/>
  <c r="L84"/>
  <c r="F84"/>
  <c r="C84"/>
  <c r="B84"/>
  <c r="N83"/>
  <c r="L83"/>
  <c r="F83"/>
  <c r="C83"/>
  <c r="B83"/>
  <c r="N82"/>
  <c r="L82"/>
  <c r="F82"/>
  <c r="C82"/>
  <c r="B82"/>
  <c r="N81"/>
  <c r="L81"/>
  <c r="F81"/>
  <c r="C81"/>
  <c r="B81"/>
  <c r="N80"/>
  <c r="L80"/>
  <c r="F80"/>
  <c r="C80"/>
  <c r="B80"/>
  <c r="N79"/>
  <c r="L79"/>
  <c r="F79"/>
  <c r="C79"/>
  <c r="B79"/>
  <c r="N78"/>
  <c r="L78"/>
  <c r="F78"/>
  <c r="C78"/>
  <c r="B78"/>
  <c r="N77"/>
  <c r="L77"/>
  <c r="F77"/>
  <c r="C77"/>
  <c r="B77"/>
  <c r="N76"/>
  <c r="L76"/>
  <c r="F76"/>
  <c r="C76"/>
  <c r="B76"/>
  <c r="N75"/>
  <c r="L75"/>
  <c r="F75"/>
  <c r="C75"/>
  <c r="B75"/>
  <c r="N74"/>
  <c r="L74"/>
  <c r="F74"/>
  <c r="C74"/>
  <c r="B74"/>
  <c r="N73"/>
  <c r="L73"/>
  <c r="F73"/>
  <c r="C73"/>
  <c r="B73"/>
  <c r="N72"/>
  <c r="L72"/>
  <c r="F72"/>
  <c r="C72"/>
  <c r="B72"/>
  <c r="N71"/>
  <c r="L71"/>
  <c r="F71"/>
  <c r="C71"/>
  <c r="B71"/>
  <c r="N70"/>
  <c r="L70"/>
  <c r="F70"/>
  <c r="C70"/>
  <c r="B70"/>
  <c r="N69"/>
  <c r="L69"/>
  <c r="F69"/>
  <c r="C69"/>
  <c r="B69"/>
  <c r="N68"/>
  <c r="L68"/>
  <c r="F68"/>
  <c r="C68"/>
  <c r="B68"/>
  <c r="N67"/>
  <c r="L67"/>
  <c r="F67"/>
  <c r="C67"/>
  <c r="B67"/>
  <c r="N66"/>
  <c r="L66"/>
  <c r="F66"/>
  <c r="C66"/>
  <c r="B66"/>
  <c r="N65"/>
  <c r="L65"/>
  <c r="F65"/>
  <c r="C65"/>
  <c r="B65"/>
  <c r="N64"/>
  <c r="L64"/>
  <c r="F64"/>
  <c r="C64"/>
  <c r="B64"/>
  <c r="N63"/>
  <c r="L63"/>
  <c r="F63"/>
  <c r="C63"/>
  <c r="B63"/>
  <c r="N62"/>
  <c r="L62"/>
  <c r="F62"/>
  <c r="C62"/>
  <c r="B62"/>
  <c r="N61"/>
  <c r="L61"/>
  <c r="F61"/>
  <c r="C61"/>
  <c r="B61"/>
  <c r="N60"/>
  <c r="L60"/>
  <c r="F60"/>
  <c r="C60"/>
  <c r="B60"/>
  <c r="N59"/>
  <c r="L59"/>
  <c r="F59"/>
  <c r="C59"/>
  <c r="B59"/>
  <c r="N58"/>
  <c r="L58"/>
  <c r="F58"/>
  <c r="C58"/>
  <c r="B58"/>
  <c r="N57"/>
  <c r="L57"/>
  <c r="F57"/>
  <c r="C57"/>
  <c r="B57"/>
  <c r="N56"/>
  <c r="L56"/>
  <c r="F56"/>
  <c r="C56"/>
  <c r="B56"/>
  <c r="N55"/>
  <c r="L55"/>
  <c r="F55"/>
  <c r="C55"/>
  <c r="B55"/>
  <c r="N54"/>
  <c r="L54"/>
  <c r="F54"/>
  <c r="C54"/>
  <c r="B54"/>
  <c r="N53"/>
  <c r="L53"/>
  <c r="F53"/>
  <c r="C53"/>
  <c r="B53"/>
  <c r="N52"/>
  <c r="L52"/>
  <c r="F52"/>
  <c r="C52"/>
  <c r="B52"/>
  <c r="N51"/>
  <c r="L51"/>
  <c r="F51"/>
  <c r="C51"/>
  <c r="B51"/>
  <c r="N50"/>
  <c r="L50"/>
  <c r="F50"/>
  <c r="C50"/>
  <c r="B50"/>
  <c r="N49"/>
  <c r="L49"/>
  <c r="F49"/>
  <c r="C49"/>
  <c r="B49"/>
  <c r="N48"/>
  <c r="L48"/>
  <c r="F48"/>
  <c r="C48"/>
  <c r="B48"/>
  <c r="N47"/>
  <c r="L47"/>
  <c r="F47"/>
  <c r="C47"/>
  <c r="B47"/>
  <c r="N46"/>
  <c r="L46"/>
  <c r="F46"/>
  <c r="C46"/>
  <c r="B46"/>
  <c r="N45"/>
  <c r="L45"/>
  <c r="F45"/>
  <c r="C45"/>
  <c r="B45"/>
  <c r="N44"/>
  <c r="L44"/>
  <c r="F44"/>
  <c r="C44"/>
  <c r="B44"/>
  <c r="N43"/>
  <c r="L43"/>
  <c r="F43"/>
  <c r="C43"/>
  <c r="B43"/>
  <c r="N42"/>
  <c r="L42"/>
  <c r="F42"/>
  <c r="C42"/>
  <c r="B42"/>
  <c r="N41"/>
  <c r="L41"/>
  <c r="F41"/>
  <c r="C41"/>
  <c r="B41"/>
  <c r="N40"/>
  <c r="L40"/>
  <c r="F40"/>
  <c r="C40"/>
  <c r="B40"/>
  <c r="N39"/>
  <c r="L39"/>
  <c r="F39"/>
  <c r="C39"/>
  <c r="B39"/>
  <c r="N38"/>
  <c r="L38"/>
  <c r="F38"/>
  <c r="C38"/>
  <c r="B38"/>
  <c r="N37"/>
  <c r="L37"/>
  <c r="F37"/>
  <c r="C37"/>
  <c r="B37"/>
  <c r="N36"/>
  <c r="L36"/>
  <c r="F36"/>
  <c r="C36"/>
  <c r="B36"/>
  <c r="N35"/>
  <c r="L35"/>
  <c r="F35"/>
  <c r="C35"/>
  <c r="B35"/>
  <c r="N34"/>
  <c r="L34"/>
  <c r="F34"/>
  <c r="C34"/>
  <c r="B34"/>
  <c r="N33"/>
  <c r="L33"/>
  <c r="F33"/>
  <c r="C33"/>
  <c r="B33"/>
  <c r="N32"/>
  <c r="L32"/>
  <c r="F32"/>
  <c r="C32"/>
  <c r="B32"/>
  <c r="N31"/>
  <c r="L31"/>
  <c r="F31"/>
  <c r="C31"/>
  <c r="B31"/>
  <c r="N30"/>
  <c r="L30"/>
  <c r="F30"/>
  <c r="C30"/>
  <c r="B30"/>
  <c r="N29"/>
  <c r="L29"/>
  <c r="F29"/>
  <c r="C29"/>
  <c r="B29"/>
  <c r="N28"/>
  <c r="L28"/>
  <c r="F28"/>
  <c r="C28"/>
  <c r="B28"/>
  <c r="N27"/>
  <c r="L27"/>
  <c r="F27"/>
  <c r="C27"/>
  <c r="B27"/>
  <c r="N26"/>
  <c r="L26"/>
  <c r="F26"/>
  <c r="C26"/>
  <c r="B26"/>
  <c r="N25"/>
  <c r="L25"/>
  <c r="F25"/>
  <c r="C25"/>
  <c r="B25"/>
  <c r="N24"/>
  <c r="L24"/>
  <c r="F24"/>
  <c r="C24"/>
  <c r="B24"/>
  <c r="N23"/>
  <c r="L23"/>
  <c r="F23"/>
  <c r="C23"/>
  <c r="B23"/>
  <c r="N22"/>
  <c r="L22"/>
  <c r="F22"/>
  <c r="C22"/>
  <c r="B22"/>
  <c r="N2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<sst xmlns="http://schemas.openxmlformats.org/spreadsheetml/2006/main" count="96" uniqueCount="50">
  <si>
    <t>Отчет № 7. 30.08.2018 12:13:52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</si>
  <si>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</si>
  <si>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Совета муниципального образования Кавказский район седьмого созыва</t>
  </si>
  <si>
    <t>По состоянию на 24.08.2018</t>
  </si>
  <si>
    <t>В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</si>
  <si>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</si>
  <si>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</si>
  <si>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</si>
  <si>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</si>
  <si>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</si>
  <si>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</si>
  <si>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</si>
  <si>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</si>
  <si>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</si>
  <si>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</si>
  <si>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</si>
  <si>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</si>
  <si>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</si>
  <si>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</si>
  <si>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</si>
  <si>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</si>
  <si>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</si>
  <si>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</si>
  <si>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</si>
  <si>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</si>
  <si>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</si>
  <si>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</si>
  <si>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</si>
  <si>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</si>
  <si>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</si>
  <si>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</si>
  <si>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</si>
  <si>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</si>
  <si>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</si>
  <si>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</si>
  <si>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</si>
  <si>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</si>
  <si>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</si>
  <si>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</si>
  <si>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</si>
  <si>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</si>
  <si>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</si>
  <si>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</si>
  <si>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</si>
  <si>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</si>
  <si>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</si>
  <si>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</si>
  <si>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Председатель</t>
  </si>
  <si>
    <t>территориальной избирательной комиссии Кавказская</t>
  </si>
  <si>
    <t xml:space="preserve">    Н.Д. Голышев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</si>
</sst>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98</xdr:row>
      <xdr:rowOff>165100</xdr:rowOff>
    </xdr:from>
    <xdr:to>
      <xdr:col>11</xdr:col>
      <xdr:colOff>638175</xdr:colOff>
      <xdr:row>103</xdr:row>
      <xdr:rowOff>38100</xdr:rowOff>
    </xdr:to>
    <xdr:sp macro="" textlink="">
      <xdr:nvSpPr>
        <xdr:cNvPr id="2" name="TextBox 1"/>
        <xdr:cNvSpPr txBox="1"/>
      </xdr:nvSpPr>
      <xdr:spPr>
        <a:xfrm>
          <a:off x="3657600" y="26530300"/>
          <a:ext cx="5695950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endParaRPr lang="ru-RU" sz="1100">
            <a:latin typeface="Times New Roman"/>
          </a:endParaRPr>
        </a:p>
        <a:p>
          <a:r>
            <a:rPr lang="ru-RU" sz="1100">
              <a:latin typeface="Times New Roman"/>
            </a:rPr>
            <a:t>___________                                            Н.Д. Голышев</a:t>
          </a:r>
        </a:p>
        <a:p>
          <a:endParaRPr lang="ru-RU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30.08.2018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года            </a:t>
          </a:r>
          <a:endParaRPr lang="ru-RU" sz="1100">
            <a:latin typeface="Times New Roman"/>
          </a:endParaRPr>
        </a:p>
        <a:p>
          <a:endParaRPr lang="ru-RU" sz="1100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1"/>
  <sheetViews>
    <sheetView tabSelected="1" workbookViewId="0">
      <selection activeCell="D105" sqref="D105"/>
    </sheetView>
  </sheetViews>
  <sheetFormatPr defaultRowHeight="15"/>
  <cols>
    <col min="1" max="1" width="5.7109375" customWidth="1"/>
    <col min="2" max="3" width="24.5703125" customWidth="1"/>
    <col min="4" max="4" width="9.85546875" bestFit="1" customWidth="1"/>
    <col min="5" max="5" width="4.42578125" bestFit="1" customWidth="1"/>
    <col min="6" max="6" width="19.140625" customWidth="1"/>
    <col min="7" max="8" width="8.140625" customWidth="1"/>
    <col min="9" max="9" width="9.85546875" bestFit="1" customWidth="1"/>
    <col min="10" max="11" width="8.140625" customWidth="1"/>
    <col min="12" max="12" width="19.140625" customWidth="1"/>
    <col min="13" max="13" width="8.140625" customWidth="1"/>
    <col min="14" max="14" width="39" customWidth="1"/>
  </cols>
  <sheetData>
    <row r="1" spans="1:14" ht="15" customHeight="1">
      <c r="N1" s="1" t="s">
        <v>0</v>
      </c>
    </row>
    <row r="2" spans="1:14" ht="206.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N4" s="4" t="s">
        <v>3</v>
      </c>
    </row>
    <row r="5" spans="1:14">
      <c r="N5" s="4" t="s">
        <v>4</v>
      </c>
    </row>
    <row r="6" spans="1:14">
      <c r="A6" s="5" t="str">
        <f t="shared" ref="A6:A9" si="0">"№
п/п"</f>
        <v>№
п/п</v>
      </c>
      <c r="B6" s="5" t="str">
        <f t="shared" ref="B6:B9" si="1">"Наименование территории"</f>
        <v>Наименование территории</v>
      </c>
      <c r="C6" s="5" t="str">
        <f t="shared" ref="C6:C9" si="2">"Фамилия, имя, отчество кандидата"</f>
        <v>Фамилия, имя, отчество кандидата</v>
      </c>
      <c r="D6" s="8" t="str">
        <f t="shared" ref="D6:H6" si="3">"Поступило средств"</f>
        <v>Поступило средств</v>
      </c>
      <c r="E6" s="9"/>
      <c r="F6" s="9"/>
      <c r="G6" s="9"/>
      <c r="H6" s="10"/>
      <c r="I6" s="8" t="str">
        <f t="shared" ref="I6:L6" si="4">"Израсходовано средств"</f>
        <v>Израсходовано средств</v>
      </c>
      <c r="J6" s="9"/>
      <c r="K6" s="9"/>
      <c r="L6" s="10"/>
      <c r="M6" s="8" t="str">
        <f t="shared" ref="M6:N6" si="5">"Возвращено средств"</f>
        <v>Возвращено средств</v>
      </c>
      <c r="N6" s="10"/>
    </row>
    <row r="7" spans="1:14">
      <c r="A7" s="6"/>
      <c r="B7" s="6"/>
      <c r="C7" s="6"/>
      <c r="D7" s="5" t="str">
        <f t="shared" ref="D7:D9" si="6">"всего"</f>
        <v>всего</v>
      </c>
      <c r="E7" s="8" t="str">
        <f t="shared" ref="E7:H7" si="7">"из них"</f>
        <v>из них</v>
      </c>
      <c r="F7" s="9"/>
      <c r="G7" s="9"/>
      <c r="H7" s="10"/>
      <c r="I7" s="5" t="str">
        <f t="shared" ref="I7:I9" si="8">"всего"</f>
        <v>всего</v>
      </c>
      <c r="J7" s="8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9"/>
      <c r="L7" s="10"/>
      <c r="M7" s="5" t="str">
        <f t="shared" ref="M7:M9" si="10">"сумма, руб."</f>
        <v>сумма, руб.</v>
      </c>
      <c r="N7" s="5" t="str">
        <f t="shared" ref="N7:N9" si="11">"основание возврата"</f>
        <v>основание возврата</v>
      </c>
    </row>
    <row r="8" spans="1:14">
      <c r="A8" s="6"/>
      <c r="B8" s="6"/>
      <c r="C8" s="6"/>
      <c r="D8" s="6"/>
      <c r="E8" s="8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0"/>
      <c r="G8" s="8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0"/>
      <c r="I8" s="6"/>
      <c r="J8" s="5" t="str">
        <f t="shared" ref="J8:J9" si="14">"дата операции"</f>
        <v>дата операции</v>
      </c>
      <c r="K8" s="5" t="str">
        <f t="shared" ref="K8:K9" si="15">"сумма, руб."</f>
        <v>сумма, руб.</v>
      </c>
      <c r="L8" s="5" t="str">
        <f t="shared" ref="L8:L9" si="16">"назначение платежа"</f>
        <v>назначение платежа</v>
      </c>
      <c r="M8" s="6"/>
      <c r="N8" s="6"/>
    </row>
    <row r="9" spans="1:14" ht="63.75">
      <c r="A9" s="7"/>
      <c r="B9" s="7"/>
      <c r="C9" s="7"/>
      <c r="D9" s="7"/>
      <c r="E9" s="11" t="str">
        <f>"сумма, руб."</f>
        <v>сумма, руб.</v>
      </c>
      <c r="F9" s="11" t="str">
        <f>"наименование юридического лица"</f>
        <v>наименование юридического лица</v>
      </c>
      <c r="G9" s="11" t="str">
        <f>"сумма, руб."</f>
        <v>сумма, руб.</v>
      </c>
      <c r="H9" s="11" t="str">
        <f>"кол-во граждан"</f>
        <v>кол-во граждан</v>
      </c>
      <c r="I9" s="7"/>
      <c r="J9" s="7"/>
      <c r="K9" s="7"/>
      <c r="L9" s="7"/>
      <c r="M9" s="7"/>
      <c r="N9" s="7"/>
    </row>
    <row r="10" spans="1:14">
      <c r="A10" s="12" t="s">
        <v>5</v>
      </c>
      <c r="B10" s="11" t="str">
        <f>"2"</f>
        <v>2</v>
      </c>
      <c r="C10" s="11" t="str">
        <f>"3"</f>
        <v>3</v>
      </c>
      <c r="D10" s="11" t="str">
        <f>"4"</f>
        <v>4</v>
      </c>
      <c r="E10" s="11" t="str">
        <f>"5"</f>
        <v>5</v>
      </c>
      <c r="F10" s="11" t="str">
        <f>"6"</f>
        <v>6</v>
      </c>
      <c r="G10" s="11" t="str">
        <f>"7"</f>
        <v>7</v>
      </c>
      <c r="H10" s="11" t="str">
        <f>"8"</f>
        <v>8</v>
      </c>
      <c r="I10" s="11" t="str">
        <f>"9"</f>
        <v>9</v>
      </c>
      <c r="J10" s="11" t="str">
        <f>"10"</f>
        <v>10</v>
      </c>
      <c r="K10" s="11" t="str">
        <f>"11"</f>
        <v>11</v>
      </c>
      <c r="L10" s="11" t="str">
        <f>"12"</f>
        <v>12</v>
      </c>
      <c r="M10" s="11" t="str">
        <f>"13"</f>
        <v>13</v>
      </c>
      <c r="N10" s="11" t="str">
        <f>"14"</f>
        <v>14</v>
      </c>
    </row>
    <row r="11" spans="1:14" ht="25.5">
      <c r="A11" s="13" t="s">
        <v>6</v>
      </c>
      <c r="B11" s="14" t="str">
        <f>"Кавказский (№ 4)"</f>
        <v>Кавказский (№ 4)</v>
      </c>
      <c r="C11" s="14" t="str">
        <f>"Данилов Игорь Владимирович"</f>
        <v>Данилов Игорь Владимирович</v>
      </c>
      <c r="D11" s="15">
        <v>300</v>
      </c>
      <c r="E11" s="15"/>
      <c r="F11" s="14" t="str">
        <f>""</f>
        <v/>
      </c>
      <c r="G11" s="15"/>
      <c r="H11" s="16"/>
      <c r="I11" s="15">
        <v>300</v>
      </c>
      <c r="J11" s="17"/>
      <c r="K11" s="15"/>
      <c r="L11" s="14" t="str">
        <f>""</f>
        <v/>
      </c>
      <c r="M11" s="15"/>
      <c r="N11" s="14" t="str">
        <f>""</f>
        <v/>
      </c>
    </row>
    <row r="12" spans="1:14">
      <c r="A12" s="12" t="s">
        <v>7</v>
      </c>
      <c r="B12" s="18" t="str">
        <f>""</f>
        <v/>
      </c>
      <c r="C12" s="18" t="str">
        <f>"Итого по кандидату"</f>
        <v>Итого по кандидату</v>
      </c>
      <c r="D12" s="19">
        <v>300</v>
      </c>
      <c r="E12" s="19">
        <v>0</v>
      </c>
      <c r="F12" s="18" t="str">
        <f>""</f>
        <v/>
      </c>
      <c r="G12" s="19">
        <v>0</v>
      </c>
      <c r="H12" s="20"/>
      <c r="I12" s="19">
        <v>300</v>
      </c>
      <c r="J12" s="21"/>
      <c r="K12" s="19">
        <v>0</v>
      </c>
      <c r="L12" s="18" t="str">
        <f>""</f>
        <v/>
      </c>
      <c r="M12" s="19">
        <v>0</v>
      </c>
      <c r="N12" s="18" t="str">
        <f>""</f>
        <v/>
      </c>
    </row>
    <row r="13" spans="1:14" ht="25.5">
      <c r="A13" s="13" t="s">
        <v>8</v>
      </c>
      <c r="B13" s="14" t="str">
        <f>"Кавказский (№ 4)"</f>
        <v>Кавказский (№ 4)</v>
      </c>
      <c r="C13" s="14" t="str">
        <f>"Моисеев Аркадий Викторович"</f>
        <v>Моисеев Аркадий Викторович</v>
      </c>
      <c r="D13" s="15">
        <v>44800</v>
      </c>
      <c r="E13" s="15"/>
      <c r="F13" s="14" t="str">
        <f>""</f>
        <v/>
      </c>
      <c r="G13" s="15"/>
      <c r="H13" s="16"/>
      <c r="I13" s="15">
        <v>44800</v>
      </c>
      <c r="J13" s="17"/>
      <c r="K13" s="15"/>
      <c r="L13" s="14" t="str">
        <f>""</f>
        <v/>
      </c>
      <c r="M13" s="15"/>
      <c r="N13" s="14" t="str">
        <f>""</f>
        <v/>
      </c>
    </row>
    <row r="14" spans="1:14">
      <c r="A14" s="12" t="s">
        <v>7</v>
      </c>
      <c r="B14" s="18" t="str">
        <f>""</f>
        <v/>
      </c>
      <c r="C14" s="18" t="str">
        <f>"Итого по кандидату"</f>
        <v>Итого по кандидату</v>
      </c>
      <c r="D14" s="19">
        <v>44800</v>
      </c>
      <c r="E14" s="19">
        <v>0</v>
      </c>
      <c r="F14" s="18" t="str">
        <f>""</f>
        <v/>
      </c>
      <c r="G14" s="19">
        <v>0</v>
      </c>
      <c r="H14" s="20"/>
      <c r="I14" s="19">
        <v>44800</v>
      </c>
      <c r="J14" s="21"/>
      <c r="K14" s="19">
        <v>0</v>
      </c>
      <c r="L14" s="18" t="str">
        <f>""</f>
        <v/>
      </c>
      <c r="M14" s="19">
        <v>0</v>
      </c>
      <c r="N14" s="18" t="str">
        <f>""</f>
        <v/>
      </c>
    </row>
    <row r="15" spans="1:14" ht="25.5">
      <c r="A15" s="13" t="s">
        <v>9</v>
      </c>
      <c r="B15" s="14" t="str">
        <f>"Кавказский (№ 4)"</f>
        <v>Кавказский (№ 4)</v>
      </c>
      <c r="C15" s="14" t="str">
        <f>"Плотников Николай Михайлович"</f>
        <v>Плотников Николай Михайлович</v>
      </c>
      <c r="D15" s="15">
        <v>44800</v>
      </c>
      <c r="E15" s="15"/>
      <c r="F15" s="14" t="str">
        <f>""</f>
        <v/>
      </c>
      <c r="G15" s="15"/>
      <c r="H15" s="16"/>
      <c r="I15" s="15">
        <v>44800</v>
      </c>
      <c r="J15" s="17"/>
      <c r="K15" s="15"/>
      <c r="L15" s="14" t="str">
        <f>""</f>
        <v/>
      </c>
      <c r="M15" s="15"/>
      <c r="N15" s="14" t="str">
        <f>""</f>
        <v/>
      </c>
    </row>
    <row r="16" spans="1:14">
      <c r="A16" s="12" t="s">
        <v>7</v>
      </c>
      <c r="B16" s="18" t="str">
        <f>""</f>
        <v/>
      </c>
      <c r="C16" s="18" t="str">
        <f>"Итого по кандидату"</f>
        <v>Итого по кандидату</v>
      </c>
      <c r="D16" s="19">
        <v>44800</v>
      </c>
      <c r="E16" s="19">
        <v>0</v>
      </c>
      <c r="F16" s="18" t="str">
        <f>""</f>
        <v/>
      </c>
      <c r="G16" s="19">
        <v>0</v>
      </c>
      <c r="H16" s="20"/>
      <c r="I16" s="19">
        <v>44800</v>
      </c>
      <c r="J16" s="21"/>
      <c r="K16" s="19">
        <v>0</v>
      </c>
      <c r="L16" s="18" t="str">
        <f>""</f>
        <v/>
      </c>
      <c r="M16" s="19">
        <v>0</v>
      </c>
      <c r="N16" s="18" t="str">
        <f>""</f>
        <v/>
      </c>
    </row>
    <row r="17" spans="1:14">
      <c r="A17" s="13" t="s">
        <v>10</v>
      </c>
      <c r="B17" s="14" t="str">
        <f>"Кавказский (№ 4)"</f>
        <v>Кавказский (№ 4)</v>
      </c>
      <c r="C17" s="14" t="str">
        <f>"Фадеева Яна Александровна"</f>
        <v>Фадеева Яна Александровна</v>
      </c>
      <c r="D17" s="15">
        <v>300</v>
      </c>
      <c r="E17" s="15"/>
      <c r="F17" s="14" t="str">
        <f>""</f>
        <v/>
      </c>
      <c r="G17" s="15"/>
      <c r="H17" s="16"/>
      <c r="I17" s="15">
        <v>300</v>
      </c>
      <c r="J17" s="17"/>
      <c r="K17" s="15"/>
      <c r="L17" s="14" t="str">
        <f>""</f>
        <v/>
      </c>
      <c r="M17" s="15"/>
      <c r="N17" s="14" t="str">
        <f>""</f>
        <v/>
      </c>
    </row>
    <row r="18" spans="1:14">
      <c r="A18" s="12" t="s">
        <v>7</v>
      </c>
      <c r="B18" s="18" t="str">
        <f>""</f>
        <v/>
      </c>
      <c r="C18" s="18" t="str">
        <f>"Итого по кандидату"</f>
        <v>Итого по кандидату</v>
      </c>
      <c r="D18" s="19">
        <v>300</v>
      </c>
      <c r="E18" s="19">
        <v>0</v>
      </c>
      <c r="F18" s="18" t="str">
        <f>""</f>
        <v/>
      </c>
      <c r="G18" s="19">
        <v>0</v>
      </c>
      <c r="H18" s="20"/>
      <c r="I18" s="19">
        <v>300</v>
      </c>
      <c r="J18" s="21"/>
      <c r="K18" s="19">
        <v>0</v>
      </c>
      <c r="L18" s="18" t="str">
        <f>""</f>
        <v/>
      </c>
      <c r="M18" s="19">
        <v>0</v>
      </c>
      <c r="N18" s="18" t="str">
        <f>""</f>
        <v/>
      </c>
    </row>
    <row r="19" spans="1:14">
      <c r="A19" s="13" t="s">
        <v>11</v>
      </c>
      <c r="B19" s="14" t="str">
        <f>"Кавказский (№ 4)"</f>
        <v>Кавказский (№ 4)</v>
      </c>
      <c r="C19" s="14" t="str">
        <f>"Чернова Екатерина Юрьевна"</f>
        <v>Чернова Екатерина Юрьевна</v>
      </c>
      <c r="D19" s="15">
        <v>300</v>
      </c>
      <c r="E19" s="15"/>
      <c r="F19" s="14" t="str">
        <f>""</f>
        <v/>
      </c>
      <c r="G19" s="15"/>
      <c r="H19" s="16"/>
      <c r="I19" s="15">
        <v>300</v>
      </c>
      <c r="J19" s="17"/>
      <c r="K19" s="15"/>
      <c r="L19" s="14" t="str">
        <f>""</f>
        <v/>
      </c>
      <c r="M19" s="15"/>
      <c r="N19" s="14" t="str">
        <f>""</f>
        <v/>
      </c>
    </row>
    <row r="20" spans="1:14">
      <c r="A20" s="12" t="s">
        <v>7</v>
      </c>
      <c r="B20" s="18" t="str">
        <f>""</f>
        <v/>
      </c>
      <c r="C20" s="18" t="str">
        <f>"Итого по кандидату"</f>
        <v>Итого по кандидату</v>
      </c>
      <c r="D20" s="19">
        <v>300</v>
      </c>
      <c r="E20" s="19">
        <v>0</v>
      </c>
      <c r="F20" s="18" t="str">
        <f>""</f>
        <v/>
      </c>
      <c r="G20" s="19">
        <v>0</v>
      </c>
      <c r="H20" s="20"/>
      <c r="I20" s="19">
        <v>300</v>
      </c>
      <c r="J20" s="21"/>
      <c r="K20" s="19">
        <v>0</v>
      </c>
      <c r="L20" s="18" t="str">
        <f>""</f>
        <v/>
      </c>
      <c r="M20" s="19">
        <v>0</v>
      </c>
      <c r="N20" s="18" t="str">
        <f>""</f>
        <v/>
      </c>
    </row>
    <row r="21" spans="1:14" ht="25.5">
      <c r="A21" s="12" t="s">
        <v>7</v>
      </c>
      <c r="B21" s="18" t="str">
        <f>""</f>
        <v/>
      </c>
      <c r="C21" s="18" t="str">
        <f>"Избирательный округ (Кавказский (№ 4)), всего"</f>
        <v>Избирательный округ (Кавказский (№ 4)), всего</v>
      </c>
      <c r="D21" s="19">
        <v>90500</v>
      </c>
      <c r="E21" s="19">
        <v>0</v>
      </c>
      <c r="F21" s="18" t="str">
        <f>""</f>
        <v/>
      </c>
      <c r="G21" s="19">
        <v>0</v>
      </c>
      <c r="H21" s="20"/>
      <c r="I21" s="19">
        <v>90500</v>
      </c>
      <c r="J21" s="21"/>
      <c r="K21" s="19">
        <v>0</v>
      </c>
      <c r="L21" s="18" t="str">
        <f>""</f>
        <v/>
      </c>
      <c r="M21" s="19">
        <v>0</v>
      </c>
      <c r="N21" s="18" t="str">
        <f>""</f>
        <v/>
      </c>
    </row>
    <row r="22" spans="1:14" ht="25.5">
      <c r="A22" s="13" t="s">
        <v>12</v>
      </c>
      <c r="B22" s="14" t="str">
        <f>"Казанский (№ 6)"</f>
        <v>Казанский (№ 6)</v>
      </c>
      <c r="C22" s="14" t="str">
        <f>"Кожевников Юрий Васильевич"</f>
        <v>Кожевников Юрий Васильевич</v>
      </c>
      <c r="D22" s="15">
        <v>44800</v>
      </c>
      <c r="E22" s="15"/>
      <c r="F22" s="14" t="str">
        <f>""</f>
        <v/>
      </c>
      <c r="G22" s="15"/>
      <c r="H22" s="16"/>
      <c r="I22" s="15">
        <v>44800</v>
      </c>
      <c r="J22" s="17"/>
      <c r="K22" s="15"/>
      <c r="L22" s="14" t="str">
        <f>""</f>
        <v/>
      </c>
      <c r="M22" s="15"/>
      <c r="N22" s="14" t="str">
        <f>""</f>
        <v/>
      </c>
    </row>
    <row r="23" spans="1:14">
      <c r="A23" s="12" t="s">
        <v>7</v>
      </c>
      <c r="B23" s="18" t="str">
        <f>""</f>
        <v/>
      </c>
      <c r="C23" s="18" t="str">
        <f>"Итого по кандидату"</f>
        <v>Итого по кандидату</v>
      </c>
      <c r="D23" s="19">
        <v>44800</v>
      </c>
      <c r="E23" s="19">
        <v>0</v>
      </c>
      <c r="F23" s="18" t="str">
        <f>""</f>
        <v/>
      </c>
      <c r="G23" s="19">
        <v>0</v>
      </c>
      <c r="H23" s="20"/>
      <c r="I23" s="19">
        <v>44800</v>
      </c>
      <c r="J23" s="21"/>
      <c r="K23" s="19">
        <v>0</v>
      </c>
      <c r="L23" s="18" t="str">
        <f>""</f>
        <v/>
      </c>
      <c r="M23" s="19">
        <v>0</v>
      </c>
      <c r="N23" s="18" t="str">
        <f>""</f>
        <v/>
      </c>
    </row>
    <row r="24" spans="1:14">
      <c r="A24" s="13" t="s">
        <v>13</v>
      </c>
      <c r="B24" s="14" t="str">
        <f>"Казанский (№ 6)"</f>
        <v>Казанский (№ 6)</v>
      </c>
      <c r="C24" s="14" t="str">
        <f>"Рыба Виктор Михайлович"</f>
        <v>Рыба Виктор Михайлович</v>
      </c>
      <c r="D24" s="15">
        <v>44800</v>
      </c>
      <c r="E24" s="15"/>
      <c r="F24" s="14" t="str">
        <f>""</f>
        <v/>
      </c>
      <c r="G24" s="15"/>
      <c r="H24" s="16"/>
      <c r="I24" s="15">
        <v>44800</v>
      </c>
      <c r="J24" s="17"/>
      <c r="K24" s="15"/>
      <c r="L24" s="14" t="str">
        <f>""</f>
        <v/>
      </c>
      <c r="M24" s="15"/>
      <c r="N24" s="14" t="str">
        <f>""</f>
        <v/>
      </c>
    </row>
    <row r="25" spans="1:14">
      <c r="A25" s="12" t="s">
        <v>7</v>
      </c>
      <c r="B25" s="18" t="str">
        <f>""</f>
        <v/>
      </c>
      <c r="C25" s="18" t="str">
        <f>"Итого по кандидату"</f>
        <v>Итого по кандидату</v>
      </c>
      <c r="D25" s="19">
        <v>44800</v>
      </c>
      <c r="E25" s="19">
        <v>0</v>
      </c>
      <c r="F25" s="18" t="str">
        <f>""</f>
        <v/>
      </c>
      <c r="G25" s="19">
        <v>0</v>
      </c>
      <c r="H25" s="20"/>
      <c r="I25" s="19">
        <v>44800</v>
      </c>
      <c r="J25" s="21"/>
      <c r="K25" s="19">
        <v>0</v>
      </c>
      <c r="L25" s="18" t="str">
        <f>""</f>
        <v/>
      </c>
      <c r="M25" s="19">
        <v>0</v>
      </c>
      <c r="N25" s="18" t="str">
        <f>""</f>
        <v/>
      </c>
    </row>
    <row r="26" spans="1:14" ht="25.5">
      <c r="A26" s="13" t="s">
        <v>14</v>
      </c>
      <c r="B26" s="14" t="str">
        <f>"Казанский (№ 6)"</f>
        <v>Казанский (№ 6)</v>
      </c>
      <c r="C26" s="14" t="str">
        <f>"Симонян Армен Размикович"</f>
        <v>Симонян Армен Размикович</v>
      </c>
      <c r="D26" s="15">
        <v>44800</v>
      </c>
      <c r="E26" s="15"/>
      <c r="F26" s="14" t="str">
        <f>""</f>
        <v/>
      </c>
      <c r="G26" s="15"/>
      <c r="H26" s="16"/>
      <c r="I26" s="15">
        <v>44800</v>
      </c>
      <c r="J26" s="17"/>
      <c r="K26" s="15"/>
      <c r="L26" s="14" t="str">
        <f>""</f>
        <v/>
      </c>
      <c r="M26" s="15"/>
      <c r="N26" s="14" t="str">
        <f>""</f>
        <v/>
      </c>
    </row>
    <row r="27" spans="1:14">
      <c r="A27" s="12" t="s">
        <v>7</v>
      </c>
      <c r="B27" s="18" t="str">
        <f>""</f>
        <v/>
      </c>
      <c r="C27" s="18" t="str">
        <f>"Итого по кандидату"</f>
        <v>Итого по кандидату</v>
      </c>
      <c r="D27" s="19">
        <v>44800</v>
      </c>
      <c r="E27" s="19">
        <v>0</v>
      </c>
      <c r="F27" s="18" t="str">
        <f>""</f>
        <v/>
      </c>
      <c r="G27" s="19">
        <v>0</v>
      </c>
      <c r="H27" s="20"/>
      <c r="I27" s="19">
        <v>44800</v>
      </c>
      <c r="J27" s="21"/>
      <c r="K27" s="19">
        <v>0</v>
      </c>
      <c r="L27" s="18" t="str">
        <f>""</f>
        <v/>
      </c>
      <c r="M27" s="19">
        <v>0</v>
      </c>
      <c r="N27" s="18" t="str">
        <f>""</f>
        <v/>
      </c>
    </row>
    <row r="28" spans="1:14" ht="25.5">
      <c r="A28" s="13" t="s">
        <v>15</v>
      </c>
      <c r="B28" s="14" t="str">
        <f>"Казанский (№ 6)"</f>
        <v>Казанский (№ 6)</v>
      </c>
      <c r="C28" s="14" t="str">
        <f>"Терсенов Леонид Анастасович"</f>
        <v>Терсенов Леонид Анастасович</v>
      </c>
      <c r="D28" s="15">
        <v>44800</v>
      </c>
      <c r="E28" s="15"/>
      <c r="F28" s="14" t="str">
        <f>""</f>
        <v/>
      </c>
      <c r="G28" s="15"/>
      <c r="H28" s="16"/>
      <c r="I28" s="15">
        <v>44800</v>
      </c>
      <c r="J28" s="17"/>
      <c r="K28" s="15"/>
      <c r="L28" s="14" t="str">
        <f>""</f>
        <v/>
      </c>
      <c r="M28" s="15"/>
      <c r="N28" s="14" t="str">
        <f>""</f>
        <v/>
      </c>
    </row>
    <row r="29" spans="1:14">
      <c r="A29" s="12" t="s">
        <v>7</v>
      </c>
      <c r="B29" s="18" t="str">
        <f>""</f>
        <v/>
      </c>
      <c r="C29" s="18" t="str">
        <f>"Итого по кандидату"</f>
        <v>Итого по кандидату</v>
      </c>
      <c r="D29" s="19">
        <v>44800</v>
      </c>
      <c r="E29" s="19">
        <v>0</v>
      </c>
      <c r="F29" s="18" t="str">
        <f>""</f>
        <v/>
      </c>
      <c r="G29" s="19">
        <v>0</v>
      </c>
      <c r="H29" s="20"/>
      <c r="I29" s="19">
        <v>44800</v>
      </c>
      <c r="J29" s="21"/>
      <c r="K29" s="19">
        <v>0</v>
      </c>
      <c r="L29" s="18" t="str">
        <f>""</f>
        <v/>
      </c>
      <c r="M29" s="19">
        <v>0</v>
      </c>
      <c r="N29" s="18" t="str">
        <f>""</f>
        <v/>
      </c>
    </row>
    <row r="30" spans="1:14">
      <c r="A30" s="13" t="s">
        <v>16</v>
      </c>
      <c r="B30" s="14" t="str">
        <f>"Казанский (№ 6)"</f>
        <v>Казанский (№ 6)</v>
      </c>
      <c r="C30" s="14" t="str">
        <f>"Шевченко Сергей Сергеевич"</f>
        <v>Шевченко Сергей Сергеевич</v>
      </c>
      <c r="D30" s="15">
        <v>44800</v>
      </c>
      <c r="E30" s="15"/>
      <c r="F30" s="14" t="str">
        <f>""</f>
        <v/>
      </c>
      <c r="G30" s="15"/>
      <c r="H30" s="16"/>
      <c r="I30" s="15">
        <v>44800</v>
      </c>
      <c r="J30" s="17"/>
      <c r="K30" s="15"/>
      <c r="L30" s="14" t="str">
        <f>""</f>
        <v/>
      </c>
      <c r="M30" s="15"/>
      <c r="N30" s="14" t="str">
        <f>""</f>
        <v/>
      </c>
    </row>
    <row r="31" spans="1:14">
      <c r="A31" s="12" t="s">
        <v>7</v>
      </c>
      <c r="B31" s="18" t="str">
        <f>""</f>
        <v/>
      </c>
      <c r="C31" s="18" t="str">
        <f>"Итого по кандидату"</f>
        <v>Итого по кандидату</v>
      </c>
      <c r="D31" s="19">
        <v>44800</v>
      </c>
      <c r="E31" s="19">
        <v>0</v>
      </c>
      <c r="F31" s="18" t="str">
        <f>""</f>
        <v/>
      </c>
      <c r="G31" s="19">
        <v>0</v>
      </c>
      <c r="H31" s="20"/>
      <c r="I31" s="19">
        <v>44800</v>
      </c>
      <c r="J31" s="21"/>
      <c r="K31" s="19">
        <v>0</v>
      </c>
      <c r="L31" s="18" t="str">
        <f>""</f>
        <v/>
      </c>
      <c r="M31" s="19">
        <v>0</v>
      </c>
      <c r="N31" s="18" t="str">
        <f>""</f>
        <v/>
      </c>
    </row>
    <row r="32" spans="1:14" ht="25.5">
      <c r="A32" s="13" t="s">
        <v>17</v>
      </c>
      <c r="B32" s="14" t="str">
        <f>"Казанский (№ 6)"</f>
        <v>Казанский (№ 6)</v>
      </c>
      <c r="C32" s="14" t="str">
        <f>"Шмыгарев Николай Владимирович"</f>
        <v>Шмыгарев Николай Владимирович</v>
      </c>
      <c r="D32" s="15">
        <v>300</v>
      </c>
      <c r="E32" s="15"/>
      <c r="F32" s="14" t="str">
        <f>""</f>
        <v/>
      </c>
      <c r="G32" s="15"/>
      <c r="H32" s="16"/>
      <c r="I32" s="15">
        <v>300</v>
      </c>
      <c r="J32" s="17"/>
      <c r="K32" s="15"/>
      <c r="L32" s="14" t="str">
        <f>""</f>
        <v/>
      </c>
      <c r="M32" s="15"/>
      <c r="N32" s="14" t="str">
        <f>""</f>
        <v/>
      </c>
    </row>
    <row r="33" spans="1:14">
      <c r="A33" s="12" t="s">
        <v>7</v>
      </c>
      <c r="B33" s="18" t="str">
        <f>""</f>
        <v/>
      </c>
      <c r="C33" s="18" t="str">
        <f>"Итого по кандидату"</f>
        <v>Итого по кандидату</v>
      </c>
      <c r="D33" s="19">
        <v>300</v>
      </c>
      <c r="E33" s="19">
        <v>0</v>
      </c>
      <c r="F33" s="18" t="str">
        <f>""</f>
        <v/>
      </c>
      <c r="G33" s="19">
        <v>0</v>
      </c>
      <c r="H33" s="20"/>
      <c r="I33" s="19">
        <v>300</v>
      </c>
      <c r="J33" s="21"/>
      <c r="K33" s="19">
        <v>0</v>
      </c>
      <c r="L33" s="18" t="str">
        <f>""</f>
        <v/>
      </c>
      <c r="M33" s="19">
        <v>0</v>
      </c>
      <c r="N33" s="18" t="str">
        <f>""</f>
        <v/>
      </c>
    </row>
    <row r="34" spans="1:14" ht="25.5">
      <c r="A34" s="13" t="s">
        <v>18</v>
      </c>
      <c r="B34" s="14" t="str">
        <f>"Казанский (№ 6)"</f>
        <v>Казанский (№ 6)</v>
      </c>
      <c r="C34" s="14" t="str">
        <f>"Щевелев Виталий Владимирович"</f>
        <v>Щевелев Виталий Владимирович</v>
      </c>
      <c r="D34" s="15">
        <v>300</v>
      </c>
      <c r="E34" s="15"/>
      <c r="F34" s="14" t="str">
        <f>""</f>
        <v/>
      </c>
      <c r="G34" s="15"/>
      <c r="H34" s="16"/>
      <c r="I34" s="15">
        <v>300</v>
      </c>
      <c r="J34" s="17"/>
      <c r="K34" s="15"/>
      <c r="L34" s="14" t="str">
        <f>""</f>
        <v/>
      </c>
      <c r="M34" s="15"/>
      <c r="N34" s="14" t="str">
        <f>""</f>
        <v/>
      </c>
    </row>
    <row r="35" spans="1:14">
      <c r="A35" s="12" t="s">
        <v>7</v>
      </c>
      <c r="B35" s="18" t="str">
        <f>""</f>
        <v/>
      </c>
      <c r="C35" s="18" t="str">
        <f>"Итого по кандидату"</f>
        <v>Итого по кандидату</v>
      </c>
      <c r="D35" s="19">
        <v>300</v>
      </c>
      <c r="E35" s="19">
        <v>0</v>
      </c>
      <c r="F35" s="18" t="str">
        <f>""</f>
        <v/>
      </c>
      <c r="G35" s="19">
        <v>0</v>
      </c>
      <c r="H35" s="20"/>
      <c r="I35" s="19">
        <v>300</v>
      </c>
      <c r="J35" s="21"/>
      <c r="K35" s="19">
        <v>0</v>
      </c>
      <c r="L35" s="18" t="str">
        <f>""</f>
        <v/>
      </c>
      <c r="M35" s="19">
        <v>0</v>
      </c>
      <c r="N35" s="18" t="str">
        <f>""</f>
        <v/>
      </c>
    </row>
    <row r="36" spans="1:14">
      <c r="A36" s="13" t="s">
        <v>19</v>
      </c>
      <c r="B36" s="14" t="str">
        <f>"Казанский (№ 6)"</f>
        <v>Казанский (№ 6)</v>
      </c>
      <c r="C36" s="14" t="str">
        <f>"Эрицян Агван Эжович"</f>
        <v>Эрицян Агван Эжович</v>
      </c>
      <c r="D36" s="15">
        <v>500</v>
      </c>
      <c r="E36" s="15"/>
      <c r="F36" s="14" t="str">
        <f>""</f>
        <v/>
      </c>
      <c r="G36" s="15"/>
      <c r="H36" s="16"/>
      <c r="I36" s="15">
        <v>0</v>
      </c>
      <c r="J36" s="17"/>
      <c r="K36" s="15"/>
      <c r="L36" s="14" t="str">
        <f>""</f>
        <v/>
      </c>
      <c r="M36" s="15"/>
      <c r="N36" s="14" t="str">
        <f>""</f>
        <v/>
      </c>
    </row>
    <row r="37" spans="1:14">
      <c r="A37" s="12" t="s">
        <v>7</v>
      </c>
      <c r="B37" s="18" t="str">
        <f>""</f>
        <v/>
      </c>
      <c r="C37" s="18" t="str">
        <f>"Итого по кандидату"</f>
        <v>Итого по кандидату</v>
      </c>
      <c r="D37" s="19">
        <v>500</v>
      </c>
      <c r="E37" s="19">
        <v>0</v>
      </c>
      <c r="F37" s="18" t="str">
        <f>""</f>
        <v/>
      </c>
      <c r="G37" s="19">
        <v>0</v>
      </c>
      <c r="H37" s="20"/>
      <c r="I37" s="19">
        <v>0</v>
      </c>
      <c r="J37" s="21"/>
      <c r="K37" s="19">
        <v>0</v>
      </c>
      <c r="L37" s="18" t="str">
        <f>""</f>
        <v/>
      </c>
      <c r="M37" s="19">
        <v>0</v>
      </c>
      <c r="N37" s="18" t="str">
        <f>""</f>
        <v/>
      </c>
    </row>
    <row r="38" spans="1:14">
      <c r="A38" s="13" t="s">
        <v>20</v>
      </c>
      <c r="B38" s="14" t="str">
        <f>"Казанский (№ 6)"</f>
        <v>Казанский (№ 6)</v>
      </c>
      <c r="C38" s="14" t="str">
        <f>"Янчук Наталья Васильевна"</f>
        <v>Янчук Наталья Васильевна</v>
      </c>
      <c r="D38" s="15">
        <v>300</v>
      </c>
      <c r="E38" s="15"/>
      <c r="F38" s="14" t="str">
        <f>""</f>
        <v/>
      </c>
      <c r="G38" s="15"/>
      <c r="H38" s="16"/>
      <c r="I38" s="15">
        <v>300</v>
      </c>
      <c r="J38" s="17"/>
      <c r="K38" s="15"/>
      <c r="L38" s="14" t="str">
        <f>""</f>
        <v/>
      </c>
      <c r="M38" s="15"/>
      <c r="N38" s="14" t="str">
        <f>""</f>
        <v/>
      </c>
    </row>
    <row r="39" spans="1:14">
      <c r="A39" s="12" t="s">
        <v>7</v>
      </c>
      <c r="B39" s="18" t="str">
        <f>""</f>
        <v/>
      </c>
      <c r="C39" s="18" t="str">
        <f>"Итого по кандидату"</f>
        <v>Итого по кандидату</v>
      </c>
      <c r="D39" s="19">
        <v>300</v>
      </c>
      <c r="E39" s="19">
        <v>0</v>
      </c>
      <c r="F39" s="18" t="str">
        <f>""</f>
        <v/>
      </c>
      <c r="G39" s="19">
        <v>0</v>
      </c>
      <c r="H39" s="20"/>
      <c r="I39" s="19">
        <v>300</v>
      </c>
      <c r="J39" s="21"/>
      <c r="K39" s="19">
        <v>0</v>
      </c>
      <c r="L39" s="18" t="str">
        <f>""</f>
        <v/>
      </c>
      <c r="M39" s="19">
        <v>0</v>
      </c>
      <c r="N39" s="18" t="str">
        <f>""</f>
        <v/>
      </c>
    </row>
    <row r="40" spans="1:14" ht="25.5">
      <c r="A40" s="12" t="s">
        <v>7</v>
      </c>
      <c r="B40" s="18" t="str">
        <f>""</f>
        <v/>
      </c>
      <c r="C40" s="18" t="str">
        <f>"Избирательный округ (Казанский (№ 6)), всего"</f>
        <v>Избирательный округ (Казанский (№ 6)), всего</v>
      </c>
      <c r="D40" s="19">
        <v>225400</v>
      </c>
      <c r="E40" s="19">
        <v>0</v>
      </c>
      <c r="F40" s="18" t="str">
        <f>""</f>
        <v/>
      </c>
      <c r="G40" s="19">
        <v>0</v>
      </c>
      <c r="H40" s="20"/>
      <c r="I40" s="19">
        <v>224900</v>
      </c>
      <c r="J40" s="21"/>
      <c r="K40" s="19">
        <v>0</v>
      </c>
      <c r="L40" s="18" t="str">
        <f>""</f>
        <v/>
      </c>
      <c r="M40" s="19">
        <v>0</v>
      </c>
      <c r="N40" s="18" t="str">
        <f>""</f>
        <v/>
      </c>
    </row>
    <row r="41" spans="1:14" ht="25.5">
      <c r="A41" s="13" t="s">
        <v>21</v>
      </c>
      <c r="B41" s="14" t="str">
        <f>"Кропоткинский (№ 1)"</f>
        <v>Кропоткинский (№ 1)</v>
      </c>
      <c r="C41" s="14" t="str">
        <f>"Березовчук Валерий Иванович"</f>
        <v>Березовчук Валерий Иванович</v>
      </c>
      <c r="D41" s="15">
        <v>300</v>
      </c>
      <c r="E41" s="15"/>
      <c r="F41" s="14" t="str">
        <f>""</f>
        <v/>
      </c>
      <c r="G41" s="15"/>
      <c r="H41" s="16"/>
      <c r="I41" s="15">
        <v>300</v>
      </c>
      <c r="J41" s="17"/>
      <c r="K41" s="15"/>
      <c r="L41" s="14" t="str">
        <f>""</f>
        <v/>
      </c>
      <c r="M41" s="15"/>
      <c r="N41" s="14" t="str">
        <f>""</f>
        <v/>
      </c>
    </row>
    <row r="42" spans="1:14">
      <c r="A42" s="12" t="s">
        <v>7</v>
      </c>
      <c r="B42" s="18" t="str">
        <f>""</f>
        <v/>
      </c>
      <c r="C42" s="18" t="str">
        <f>"Итого по кандидату"</f>
        <v>Итого по кандидату</v>
      </c>
      <c r="D42" s="19">
        <v>300</v>
      </c>
      <c r="E42" s="19">
        <v>0</v>
      </c>
      <c r="F42" s="18" t="str">
        <f>""</f>
        <v/>
      </c>
      <c r="G42" s="19">
        <v>0</v>
      </c>
      <c r="H42" s="20"/>
      <c r="I42" s="19">
        <v>300</v>
      </c>
      <c r="J42" s="21"/>
      <c r="K42" s="19">
        <v>0</v>
      </c>
      <c r="L42" s="18" t="str">
        <f>""</f>
        <v/>
      </c>
      <c r="M42" s="19">
        <v>0</v>
      </c>
      <c r="N42" s="18" t="str">
        <f>""</f>
        <v/>
      </c>
    </row>
    <row r="43" spans="1:14">
      <c r="A43" s="13" t="s">
        <v>22</v>
      </c>
      <c r="B43" s="14" t="str">
        <f>"Кропоткинский (№ 1)"</f>
        <v>Кропоткинский (№ 1)</v>
      </c>
      <c r="C43" s="14" t="str">
        <f>"Емиц Ольга Викторовна"</f>
        <v>Емиц Ольга Викторовна</v>
      </c>
      <c r="D43" s="15">
        <v>44800</v>
      </c>
      <c r="E43" s="15"/>
      <c r="F43" s="14" t="str">
        <f>""</f>
        <v/>
      </c>
      <c r="G43" s="15"/>
      <c r="H43" s="16"/>
      <c r="I43" s="15">
        <v>44800</v>
      </c>
      <c r="J43" s="17"/>
      <c r="K43" s="15"/>
      <c r="L43" s="14" t="str">
        <f>""</f>
        <v/>
      </c>
      <c r="M43" s="15"/>
      <c r="N43" s="14" t="str">
        <f>""</f>
        <v/>
      </c>
    </row>
    <row r="44" spans="1:14">
      <c r="A44" s="12" t="s">
        <v>7</v>
      </c>
      <c r="B44" s="18" t="str">
        <f>""</f>
        <v/>
      </c>
      <c r="C44" s="18" t="str">
        <f>"Итого по кандидату"</f>
        <v>Итого по кандидату</v>
      </c>
      <c r="D44" s="19">
        <v>44800</v>
      </c>
      <c r="E44" s="19">
        <v>0</v>
      </c>
      <c r="F44" s="18" t="str">
        <f>""</f>
        <v/>
      </c>
      <c r="G44" s="19">
        <v>0</v>
      </c>
      <c r="H44" s="20"/>
      <c r="I44" s="19">
        <v>44800</v>
      </c>
      <c r="J44" s="21"/>
      <c r="K44" s="19">
        <v>0</v>
      </c>
      <c r="L44" s="18" t="str">
        <f>""</f>
        <v/>
      </c>
      <c r="M44" s="19">
        <v>0</v>
      </c>
      <c r="N44" s="18" t="str">
        <f>""</f>
        <v/>
      </c>
    </row>
    <row r="45" spans="1:14" ht="25.5">
      <c r="A45" s="13" t="s">
        <v>23</v>
      </c>
      <c r="B45" s="14" t="str">
        <f>"Кропоткинский (№ 1)"</f>
        <v>Кропоткинский (№ 1)</v>
      </c>
      <c r="C45" s="14" t="str">
        <f>"Коваленко Андрей Викторович"</f>
        <v>Коваленко Андрей Викторович</v>
      </c>
      <c r="D45" s="15">
        <v>44800</v>
      </c>
      <c r="E45" s="15"/>
      <c r="F45" s="14" t="str">
        <f>""</f>
        <v/>
      </c>
      <c r="G45" s="15"/>
      <c r="H45" s="16"/>
      <c r="I45" s="15">
        <v>44800</v>
      </c>
      <c r="J45" s="17"/>
      <c r="K45" s="15"/>
      <c r="L45" s="14" t="str">
        <f>""</f>
        <v/>
      </c>
      <c r="M45" s="15"/>
      <c r="N45" s="14" t="str">
        <f>""</f>
        <v/>
      </c>
    </row>
    <row r="46" spans="1:14">
      <c r="A46" s="12" t="s">
        <v>7</v>
      </c>
      <c r="B46" s="18" t="str">
        <f>""</f>
        <v/>
      </c>
      <c r="C46" s="18" t="str">
        <f>"Итого по кандидату"</f>
        <v>Итого по кандидату</v>
      </c>
      <c r="D46" s="19">
        <v>44800</v>
      </c>
      <c r="E46" s="19">
        <v>0</v>
      </c>
      <c r="F46" s="18" t="str">
        <f>""</f>
        <v/>
      </c>
      <c r="G46" s="19">
        <v>0</v>
      </c>
      <c r="H46" s="20"/>
      <c r="I46" s="19">
        <v>44800</v>
      </c>
      <c r="J46" s="21"/>
      <c r="K46" s="19">
        <v>0</v>
      </c>
      <c r="L46" s="18" t="str">
        <f>""</f>
        <v/>
      </c>
      <c r="M46" s="19">
        <v>0</v>
      </c>
      <c r="N46" s="18" t="str">
        <f>""</f>
        <v/>
      </c>
    </row>
    <row r="47" spans="1:14">
      <c r="A47" s="13" t="s">
        <v>24</v>
      </c>
      <c r="B47" s="14" t="str">
        <f>"Кропоткинский (№ 1)"</f>
        <v>Кропоткинский (№ 1)</v>
      </c>
      <c r="C47" s="14" t="str">
        <f>"Кошелев Игорь Викторович"</f>
        <v>Кошелев Игорь Викторович</v>
      </c>
      <c r="D47" s="15">
        <v>44800</v>
      </c>
      <c r="E47" s="15"/>
      <c r="F47" s="14" t="str">
        <f>""</f>
        <v/>
      </c>
      <c r="G47" s="15"/>
      <c r="H47" s="16"/>
      <c r="I47" s="15">
        <v>44800</v>
      </c>
      <c r="J47" s="17"/>
      <c r="K47" s="15"/>
      <c r="L47" s="14" t="str">
        <f>""</f>
        <v/>
      </c>
      <c r="M47" s="15"/>
      <c r="N47" s="14" t="str">
        <f>""</f>
        <v/>
      </c>
    </row>
    <row r="48" spans="1:14">
      <c r="A48" s="12" t="s">
        <v>7</v>
      </c>
      <c r="B48" s="18" t="str">
        <f>""</f>
        <v/>
      </c>
      <c r="C48" s="18" t="str">
        <f>"Итого по кандидату"</f>
        <v>Итого по кандидату</v>
      </c>
      <c r="D48" s="19">
        <v>44800</v>
      </c>
      <c r="E48" s="19">
        <v>0</v>
      </c>
      <c r="F48" s="18" t="str">
        <f>""</f>
        <v/>
      </c>
      <c r="G48" s="19">
        <v>0</v>
      </c>
      <c r="H48" s="20"/>
      <c r="I48" s="19">
        <v>44800</v>
      </c>
      <c r="J48" s="21"/>
      <c r="K48" s="19">
        <v>0</v>
      </c>
      <c r="L48" s="18" t="str">
        <f>""</f>
        <v/>
      </c>
      <c r="M48" s="19">
        <v>0</v>
      </c>
      <c r="N48" s="18" t="str">
        <f>""</f>
        <v/>
      </c>
    </row>
    <row r="49" spans="1:14" ht="25.5">
      <c r="A49" s="13" t="s">
        <v>25</v>
      </c>
      <c r="B49" s="14" t="str">
        <f>"Кропоткинский (№ 1)"</f>
        <v>Кропоткинский (№ 1)</v>
      </c>
      <c r="C49" s="14" t="str">
        <f>"Макушкина Зинаида Васильевна"</f>
        <v>Макушкина Зинаида Васильевна</v>
      </c>
      <c r="D49" s="15">
        <v>300</v>
      </c>
      <c r="E49" s="15"/>
      <c r="F49" s="14" t="str">
        <f>""</f>
        <v/>
      </c>
      <c r="G49" s="15"/>
      <c r="H49" s="16"/>
      <c r="I49" s="15">
        <v>300</v>
      </c>
      <c r="J49" s="17"/>
      <c r="K49" s="15"/>
      <c r="L49" s="14" t="str">
        <f>""</f>
        <v/>
      </c>
      <c r="M49" s="15"/>
      <c r="N49" s="14" t="str">
        <f>""</f>
        <v/>
      </c>
    </row>
    <row r="50" spans="1:14">
      <c r="A50" s="12" t="s">
        <v>7</v>
      </c>
      <c r="B50" s="18" t="str">
        <f>""</f>
        <v/>
      </c>
      <c r="C50" s="18" t="str">
        <f>"Итого по кандидату"</f>
        <v>Итого по кандидату</v>
      </c>
      <c r="D50" s="19">
        <v>300</v>
      </c>
      <c r="E50" s="19">
        <v>0</v>
      </c>
      <c r="F50" s="18" t="str">
        <f>""</f>
        <v/>
      </c>
      <c r="G50" s="19">
        <v>0</v>
      </c>
      <c r="H50" s="20"/>
      <c r="I50" s="19">
        <v>300</v>
      </c>
      <c r="J50" s="21"/>
      <c r="K50" s="19">
        <v>0</v>
      </c>
      <c r="L50" s="18" t="str">
        <f>""</f>
        <v/>
      </c>
      <c r="M50" s="19">
        <v>0</v>
      </c>
      <c r="N50" s="18" t="str">
        <f>""</f>
        <v/>
      </c>
    </row>
    <row r="51" spans="1:14" ht="25.5">
      <c r="A51" s="13" t="s">
        <v>26</v>
      </c>
      <c r="B51" s="14" t="str">
        <f>"Кропоткинский (№ 1)"</f>
        <v>Кропоткинский (№ 1)</v>
      </c>
      <c r="C51" s="14" t="str">
        <f>"Момотов Игорь Александрович"</f>
        <v>Момотов Игорь Александрович</v>
      </c>
      <c r="D51" s="15">
        <v>300</v>
      </c>
      <c r="E51" s="15"/>
      <c r="F51" s="14" t="str">
        <f>""</f>
        <v/>
      </c>
      <c r="G51" s="15"/>
      <c r="H51" s="16"/>
      <c r="I51" s="15">
        <v>300</v>
      </c>
      <c r="J51" s="17"/>
      <c r="K51" s="15"/>
      <c r="L51" s="14" t="str">
        <f>""</f>
        <v/>
      </c>
      <c r="M51" s="15"/>
      <c r="N51" s="14" t="str">
        <f>""</f>
        <v/>
      </c>
    </row>
    <row r="52" spans="1:14">
      <c r="A52" s="12" t="s">
        <v>7</v>
      </c>
      <c r="B52" s="18" t="str">
        <f>""</f>
        <v/>
      </c>
      <c r="C52" s="18" t="str">
        <f>"Итого по кандидату"</f>
        <v>Итого по кандидату</v>
      </c>
      <c r="D52" s="19">
        <v>300</v>
      </c>
      <c r="E52" s="19">
        <v>0</v>
      </c>
      <c r="F52" s="18" t="str">
        <f>""</f>
        <v/>
      </c>
      <c r="G52" s="19">
        <v>0</v>
      </c>
      <c r="H52" s="20"/>
      <c r="I52" s="19">
        <v>300</v>
      </c>
      <c r="J52" s="21"/>
      <c r="K52" s="19">
        <v>0</v>
      </c>
      <c r="L52" s="18" t="str">
        <f>""</f>
        <v/>
      </c>
      <c r="M52" s="19">
        <v>0</v>
      </c>
      <c r="N52" s="18" t="str">
        <f>""</f>
        <v/>
      </c>
    </row>
    <row r="53" spans="1:14">
      <c r="A53" s="13" t="s">
        <v>27</v>
      </c>
      <c r="B53" s="14" t="str">
        <f>"Кропоткинский (№ 1)"</f>
        <v>Кропоткинский (№ 1)</v>
      </c>
      <c r="C53" s="14" t="str">
        <f>"Чалов Сергей Анатольевич"</f>
        <v>Чалов Сергей Анатольевич</v>
      </c>
      <c r="D53" s="15">
        <v>44800</v>
      </c>
      <c r="E53" s="15"/>
      <c r="F53" s="14" t="str">
        <f>""</f>
        <v/>
      </c>
      <c r="G53" s="15"/>
      <c r="H53" s="16"/>
      <c r="I53" s="15">
        <v>44800</v>
      </c>
      <c r="J53" s="17"/>
      <c r="K53" s="15"/>
      <c r="L53" s="14" t="str">
        <f>""</f>
        <v/>
      </c>
      <c r="M53" s="15"/>
      <c r="N53" s="14" t="str">
        <f>""</f>
        <v/>
      </c>
    </row>
    <row r="54" spans="1:14">
      <c r="A54" s="12" t="s">
        <v>7</v>
      </c>
      <c r="B54" s="18" t="str">
        <f>""</f>
        <v/>
      </c>
      <c r="C54" s="18" t="str">
        <f>"Итого по кандидату"</f>
        <v>Итого по кандидату</v>
      </c>
      <c r="D54" s="19">
        <v>44800</v>
      </c>
      <c r="E54" s="19">
        <v>0</v>
      </c>
      <c r="F54" s="18" t="str">
        <f>""</f>
        <v/>
      </c>
      <c r="G54" s="19">
        <v>0</v>
      </c>
      <c r="H54" s="20"/>
      <c r="I54" s="19">
        <v>44800</v>
      </c>
      <c r="J54" s="21"/>
      <c r="K54" s="19">
        <v>0</v>
      </c>
      <c r="L54" s="18" t="str">
        <f>""</f>
        <v/>
      </c>
      <c r="M54" s="19">
        <v>0</v>
      </c>
      <c r="N54" s="18" t="str">
        <f>""</f>
        <v/>
      </c>
    </row>
    <row r="55" spans="1:14" ht="38.25">
      <c r="A55" s="12" t="s">
        <v>7</v>
      </c>
      <c r="B55" s="18" t="str">
        <f>""</f>
        <v/>
      </c>
      <c r="C55" s="18" t="str">
        <f>"Избирательный округ (Кропоткинский (№ 1)), всего"</f>
        <v>Избирательный округ (Кропоткинский (№ 1)), всего</v>
      </c>
      <c r="D55" s="19">
        <v>180100</v>
      </c>
      <c r="E55" s="19">
        <v>0</v>
      </c>
      <c r="F55" s="18" t="str">
        <f>""</f>
        <v/>
      </c>
      <c r="G55" s="19">
        <v>0</v>
      </c>
      <c r="H55" s="20"/>
      <c r="I55" s="19">
        <v>180100</v>
      </c>
      <c r="J55" s="21"/>
      <c r="K55" s="19">
        <v>0</v>
      </c>
      <c r="L55" s="18" t="str">
        <f>""</f>
        <v/>
      </c>
      <c r="M55" s="19">
        <v>0</v>
      </c>
      <c r="N55" s="18" t="str">
        <f>""</f>
        <v/>
      </c>
    </row>
    <row r="56" spans="1:14" ht="25.5">
      <c r="A56" s="13" t="s">
        <v>28</v>
      </c>
      <c r="B56" s="14" t="str">
        <f>"Кропоткинский (№ 2)"</f>
        <v>Кропоткинский (№ 2)</v>
      </c>
      <c r="C56" s="14" t="str">
        <f>"Белянский Валерий Георгиевич"</f>
        <v>Белянский Валерий Георгиевич</v>
      </c>
      <c r="D56" s="15">
        <v>44800</v>
      </c>
      <c r="E56" s="15"/>
      <c r="F56" s="14" t="str">
        <f>""</f>
        <v/>
      </c>
      <c r="G56" s="15"/>
      <c r="H56" s="16"/>
      <c r="I56" s="15">
        <v>44800</v>
      </c>
      <c r="J56" s="17"/>
      <c r="K56" s="15"/>
      <c r="L56" s="14" t="str">
        <f>""</f>
        <v/>
      </c>
      <c r="M56" s="15"/>
      <c r="N56" s="14" t="str">
        <f>""</f>
        <v/>
      </c>
    </row>
    <row r="57" spans="1:14">
      <c r="A57" s="12" t="s">
        <v>7</v>
      </c>
      <c r="B57" s="18" t="str">
        <f>""</f>
        <v/>
      </c>
      <c r="C57" s="18" t="str">
        <f>"Итого по кандидату"</f>
        <v>Итого по кандидату</v>
      </c>
      <c r="D57" s="19">
        <v>44800</v>
      </c>
      <c r="E57" s="19">
        <v>0</v>
      </c>
      <c r="F57" s="18" t="str">
        <f>""</f>
        <v/>
      </c>
      <c r="G57" s="19">
        <v>0</v>
      </c>
      <c r="H57" s="20"/>
      <c r="I57" s="19">
        <v>44800</v>
      </c>
      <c r="J57" s="21"/>
      <c r="K57" s="19">
        <v>0</v>
      </c>
      <c r="L57" s="18" t="str">
        <f>""</f>
        <v/>
      </c>
      <c r="M57" s="19">
        <v>0</v>
      </c>
      <c r="N57" s="18" t="str">
        <f>""</f>
        <v/>
      </c>
    </row>
    <row r="58" spans="1:14" ht="25.5">
      <c r="A58" s="13" t="s">
        <v>29</v>
      </c>
      <c r="B58" s="14" t="str">
        <f>"Кропоткинский (№ 2)"</f>
        <v>Кропоткинский (№ 2)</v>
      </c>
      <c r="C58" s="14" t="str">
        <f>"Губарь Геннадий Витальевич"</f>
        <v>Губарь Геннадий Витальевич</v>
      </c>
      <c r="D58" s="15">
        <v>44800</v>
      </c>
      <c r="E58" s="15"/>
      <c r="F58" s="14" t="str">
        <f>""</f>
        <v/>
      </c>
      <c r="G58" s="15"/>
      <c r="H58" s="16"/>
      <c r="I58" s="15">
        <v>44800</v>
      </c>
      <c r="J58" s="17"/>
      <c r="K58" s="15"/>
      <c r="L58" s="14" t="str">
        <f>""</f>
        <v/>
      </c>
      <c r="M58" s="15"/>
      <c r="N58" s="14" t="str">
        <f>""</f>
        <v/>
      </c>
    </row>
    <row r="59" spans="1:14">
      <c r="A59" s="12" t="s">
        <v>7</v>
      </c>
      <c r="B59" s="18" t="str">
        <f>""</f>
        <v/>
      </c>
      <c r="C59" s="18" t="str">
        <f>"Итого по кандидату"</f>
        <v>Итого по кандидату</v>
      </c>
      <c r="D59" s="19">
        <v>44800</v>
      </c>
      <c r="E59" s="19">
        <v>0</v>
      </c>
      <c r="F59" s="18" t="str">
        <f>""</f>
        <v/>
      </c>
      <c r="G59" s="19">
        <v>0</v>
      </c>
      <c r="H59" s="20"/>
      <c r="I59" s="19">
        <v>44800</v>
      </c>
      <c r="J59" s="21"/>
      <c r="K59" s="19">
        <v>0</v>
      </c>
      <c r="L59" s="18" t="str">
        <f>""</f>
        <v/>
      </c>
      <c r="M59" s="19">
        <v>0</v>
      </c>
      <c r="N59" s="18" t="str">
        <f>""</f>
        <v/>
      </c>
    </row>
    <row r="60" spans="1:14" ht="25.5">
      <c r="A60" s="13" t="s">
        <v>30</v>
      </c>
      <c r="B60" s="14" t="str">
        <f>"Кропоткинский (№ 2)"</f>
        <v>Кропоткинский (№ 2)</v>
      </c>
      <c r="C60" s="14" t="str">
        <f>"Журавлева Маргарита Владимировна"</f>
        <v>Журавлева Маргарита Владимировна</v>
      </c>
      <c r="D60" s="15">
        <v>300</v>
      </c>
      <c r="E60" s="15"/>
      <c r="F60" s="14" t="str">
        <f>""</f>
        <v/>
      </c>
      <c r="G60" s="15"/>
      <c r="H60" s="16"/>
      <c r="I60" s="15">
        <v>300</v>
      </c>
      <c r="J60" s="17"/>
      <c r="K60" s="15"/>
      <c r="L60" s="14" t="str">
        <f>""</f>
        <v/>
      </c>
      <c r="M60" s="15"/>
      <c r="N60" s="14" t="str">
        <f>""</f>
        <v/>
      </c>
    </row>
    <row r="61" spans="1:14">
      <c r="A61" s="12" t="s">
        <v>7</v>
      </c>
      <c r="B61" s="18" t="str">
        <f>""</f>
        <v/>
      </c>
      <c r="C61" s="18" t="str">
        <f>"Итого по кандидату"</f>
        <v>Итого по кандидату</v>
      </c>
      <c r="D61" s="19">
        <v>300</v>
      </c>
      <c r="E61" s="19">
        <v>0</v>
      </c>
      <c r="F61" s="18" t="str">
        <f>""</f>
        <v/>
      </c>
      <c r="G61" s="19">
        <v>0</v>
      </c>
      <c r="H61" s="20"/>
      <c r="I61" s="19">
        <v>300</v>
      </c>
      <c r="J61" s="21"/>
      <c r="K61" s="19">
        <v>0</v>
      </c>
      <c r="L61" s="18" t="str">
        <f>""</f>
        <v/>
      </c>
      <c r="M61" s="19">
        <v>0</v>
      </c>
      <c r="N61" s="18" t="str">
        <f>""</f>
        <v/>
      </c>
    </row>
    <row r="62" spans="1:14">
      <c r="A62" s="13" t="s">
        <v>31</v>
      </c>
      <c r="B62" s="14" t="str">
        <f>"Кропоткинский (№ 2)"</f>
        <v>Кропоткинский (№ 2)</v>
      </c>
      <c r="C62" s="14" t="str">
        <f>"Комарь Руслан Андреевич"</f>
        <v>Комарь Руслан Андреевич</v>
      </c>
      <c r="D62" s="15">
        <v>300</v>
      </c>
      <c r="E62" s="15"/>
      <c r="F62" s="14" t="str">
        <f>""</f>
        <v/>
      </c>
      <c r="G62" s="15"/>
      <c r="H62" s="16"/>
      <c r="I62" s="15">
        <v>300</v>
      </c>
      <c r="J62" s="17"/>
      <c r="K62" s="15"/>
      <c r="L62" s="14" t="str">
        <f>""</f>
        <v/>
      </c>
      <c r="M62" s="15"/>
      <c r="N62" s="14" t="str">
        <f>""</f>
        <v/>
      </c>
    </row>
    <row r="63" spans="1:14">
      <c r="A63" s="12" t="s">
        <v>7</v>
      </c>
      <c r="B63" s="18" t="str">
        <f>""</f>
        <v/>
      </c>
      <c r="C63" s="18" t="str">
        <f>"Итого по кандидату"</f>
        <v>Итого по кандидату</v>
      </c>
      <c r="D63" s="19">
        <v>300</v>
      </c>
      <c r="E63" s="19">
        <v>0</v>
      </c>
      <c r="F63" s="18" t="str">
        <f>""</f>
        <v/>
      </c>
      <c r="G63" s="19">
        <v>0</v>
      </c>
      <c r="H63" s="20"/>
      <c r="I63" s="19">
        <v>300</v>
      </c>
      <c r="J63" s="21"/>
      <c r="K63" s="19">
        <v>0</v>
      </c>
      <c r="L63" s="18" t="str">
        <f>""</f>
        <v/>
      </c>
      <c r="M63" s="19">
        <v>0</v>
      </c>
      <c r="N63" s="18" t="str">
        <f>""</f>
        <v/>
      </c>
    </row>
    <row r="64" spans="1:14">
      <c r="A64" s="13" t="s">
        <v>32</v>
      </c>
      <c r="B64" s="14" t="str">
        <f>"Кропоткинский (№ 2)"</f>
        <v>Кропоткинский (№ 2)</v>
      </c>
      <c r="C64" s="14" t="str">
        <f>"Сивоконь Ирина Ивановна"</f>
        <v>Сивоконь Ирина Ивановна</v>
      </c>
      <c r="D64" s="15">
        <v>22700</v>
      </c>
      <c r="E64" s="15"/>
      <c r="F64" s="14" t="str">
        <f>""</f>
        <v/>
      </c>
      <c r="G64" s="15"/>
      <c r="H64" s="16"/>
      <c r="I64" s="15">
        <v>22700</v>
      </c>
      <c r="J64" s="17"/>
      <c r="K64" s="15"/>
      <c r="L64" s="14" t="str">
        <f>""</f>
        <v/>
      </c>
      <c r="M64" s="15"/>
      <c r="N64" s="14" t="str">
        <f>""</f>
        <v/>
      </c>
    </row>
    <row r="65" spans="1:14">
      <c r="A65" s="12" t="s">
        <v>7</v>
      </c>
      <c r="B65" s="18" t="str">
        <f>""</f>
        <v/>
      </c>
      <c r="C65" s="18" t="str">
        <f>"Итого по кандидату"</f>
        <v>Итого по кандидату</v>
      </c>
      <c r="D65" s="19">
        <v>22700</v>
      </c>
      <c r="E65" s="19">
        <v>0</v>
      </c>
      <c r="F65" s="18" t="str">
        <f>""</f>
        <v/>
      </c>
      <c r="G65" s="19">
        <v>0</v>
      </c>
      <c r="H65" s="20"/>
      <c r="I65" s="19">
        <v>22700</v>
      </c>
      <c r="J65" s="21"/>
      <c r="K65" s="19">
        <v>0</v>
      </c>
      <c r="L65" s="18" t="str">
        <f>""</f>
        <v/>
      </c>
      <c r="M65" s="19">
        <v>0</v>
      </c>
      <c r="N65" s="18" t="str">
        <f>""</f>
        <v/>
      </c>
    </row>
    <row r="66" spans="1:14" ht="38.25">
      <c r="A66" s="12" t="s">
        <v>7</v>
      </c>
      <c r="B66" s="18" t="str">
        <f>""</f>
        <v/>
      </c>
      <c r="C66" s="18" t="str">
        <f>"Избирательный округ (Кропоткинский (№ 2)), всего"</f>
        <v>Избирательный округ (Кропоткинский (№ 2)), всего</v>
      </c>
      <c r="D66" s="19">
        <v>112900</v>
      </c>
      <c r="E66" s="19">
        <v>0</v>
      </c>
      <c r="F66" s="18" t="str">
        <f>""</f>
        <v/>
      </c>
      <c r="G66" s="19">
        <v>0</v>
      </c>
      <c r="H66" s="20"/>
      <c r="I66" s="19">
        <v>112900</v>
      </c>
      <c r="J66" s="21"/>
      <c r="K66" s="19">
        <v>0</v>
      </c>
      <c r="L66" s="18" t="str">
        <f>""</f>
        <v/>
      </c>
      <c r="M66" s="19">
        <v>0</v>
      </c>
      <c r="N66" s="18" t="str">
        <f>""</f>
        <v/>
      </c>
    </row>
    <row r="67" spans="1:14" ht="25.5">
      <c r="A67" s="13" t="s">
        <v>33</v>
      </c>
      <c r="B67" s="14" t="str">
        <f>"Кропоткинский (№ 3)"</f>
        <v>Кропоткинский (№ 3)</v>
      </c>
      <c r="C67" s="14" t="str">
        <f>"Емельяненко Сергей Викторович"</f>
        <v>Емельяненко Сергей Викторович</v>
      </c>
      <c r="D67" s="15">
        <v>44800</v>
      </c>
      <c r="E67" s="15"/>
      <c r="F67" s="14" t="str">
        <f>""</f>
        <v/>
      </c>
      <c r="G67" s="15"/>
      <c r="H67" s="16"/>
      <c r="I67" s="15">
        <v>44800</v>
      </c>
      <c r="J67" s="17"/>
      <c r="K67" s="15"/>
      <c r="L67" s="14" t="str">
        <f>""</f>
        <v/>
      </c>
      <c r="M67" s="15"/>
      <c r="N67" s="14" t="str">
        <f>""</f>
        <v/>
      </c>
    </row>
    <row r="68" spans="1:14">
      <c r="A68" s="12" t="s">
        <v>7</v>
      </c>
      <c r="B68" s="18" t="str">
        <f>""</f>
        <v/>
      </c>
      <c r="C68" s="18" t="str">
        <f>"Итого по кандидату"</f>
        <v>Итого по кандидату</v>
      </c>
      <c r="D68" s="19">
        <v>44800</v>
      </c>
      <c r="E68" s="19">
        <v>0</v>
      </c>
      <c r="F68" s="18" t="str">
        <f>""</f>
        <v/>
      </c>
      <c r="G68" s="19">
        <v>0</v>
      </c>
      <c r="H68" s="20"/>
      <c r="I68" s="19">
        <v>44800</v>
      </c>
      <c r="J68" s="21"/>
      <c r="K68" s="19">
        <v>0</v>
      </c>
      <c r="L68" s="18" t="str">
        <f>""</f>
        <v/>
      </c>
      <c r="M68" s="19">
        <v>0</v>
      </c>
      <c r="N68" s="18" t="str">
        <f>""</f>
        <v/>
      </c>
    </row>
    <row r="69" spans="1:14" ht="25.5">
      <c r="A69" s="13" t="s">
        <v>34</v>
      </c>
      <c r="B69" s="14" t="str">
        <f>"Кропоткинский (№ 3)"</f>
        <v>Кропоткинский (№ 3)</v>
      </c>
      <c r="C69" s="14" t="str">
        <f>"Еремян Ардоваз Апраамович"</f>
        <v>Еремян Ардоваз Апраамович</v>
      </c>
      <c r="D69" s="15">
        <v>59800</v>
      </c>
      <c r="E69" s="15"/>
      <c r="F69" s="14" t="str">
        <f>""</f>
        <v/>
      </c>
      <c r="G69" s="15"/>
      <c r="H69" s="16"/>
      <c r="I69" s="15">
        <v>59800</v>
      </c>
      <c r="J69" s="17"/>
      <c r="K69" s="15"/>
      <c r="L69" s="14" t="str">
        <f>""</f>
        <v/>
      </c>
      <c r="M69" s="15"/>
      <c r="N69" s="14" t="str">
        <f>""</f>
        <v/>
      </c>
    </row>
    <row r="70" spans="1:14">
      <c r="A70" s="12" t="s">
        <v>7</v>
      </c>
      <c r="B70" s="18" t="str">
        <f>""</f>
        <v/>
      </c>
      <c r="C70" s="18" t="str">
        <f>"Итого по кандидату"</f>
        <v>Итого по кандидату</v>
      </c>
      <c r="D70" s="19">
        <v>59800</v>
      </c>
      <c r="E70" s="19">
        <v>0</v>
      </c>
      <c r="F70" s="18" t="str">
        <f>""</f>
        <v/>
      </c>
      <c r="G70" s="19">
        <v>0</v>
      </c>
      <c r="H70" s="20"/>
      <c r="I70" s="19">
        <v>59800</v>
      </c>
      <c r="J70" s="21"/>
      <c r="K70" s="19">
        <v>0</v>
      </c>
      <c r="L70" s="18" t="str">
        <f>""</f>
        <v/>
      </c>
      <c r="M70" s="19">
        <v>0</v>
      </c>
      <c r="N70" s="18" t="str">
        <f>""</f>
        <v/>
      </c>
    </row>
    <row r="71" spans="1:14">
      <c r="A71" s="13" t="s">
        <v>35</v>
      </c>
      <c r="B71" s="14" t="str">
        <f>"Кропоткинский (№ 3)"</f>
        <v>Кропоткинский (№ 3)</v>
      </c>
      <c r="C71" s="14" t="str">
        <f>"Каблов Максим Николаевич"</f>
        <v>Каблов Максим Николаевич</v>
      </c>
      <c r="D71" s="15">
        <v>44800</v>
      </c>
      <c r="E71" s="15"/>
      <c r="F71" s="14" t="str">
        <f>""</f>
        <v/>
      </c>
      <c r="G71" s="15"/>
      <c r="H71" s="16"/>
      <c r="I71" s="15">
        <v>44800</v>
      </c>
      <c r="J71" s="17"/>
      <c r="K71" s="15"/>
      <c r="L71" s="14" t="str">
        <f>""</f>
        <v/>
      </c>
      <c r="M71" s="15"/>
      <c r="N71" s="14" t="str">
        <f>""</f>
        <v/>
      </c>
    </row>
    <row r="72" spans="1:14">
      <c r="A72" s="12" t="s">
        <v>7</v>
      </c>
      <c r="B72" s="18" t="str">
        <f>""</f>
        <v/>
      </c>
      <c r="C72" s="18" t="str">
        <f>"Итого по кандидату"</f>
        <v>Итого по кандидату</v>
      </c>
      <c r="D72" s="19">
        <v>44800</v>
      </c>
      <c r="E72" s="19">
        <v>0</v>
      </c>
      <c r="F72" s="18" t="str">
        <f>""</f>
        <v/>
      </c>
      <c r="G72" s="19">
        <v>0</v>
      </c>
      <c r="H72" s="20"/>
      <c r="I72" s="19">
        <v>44800</v>
      </c>
      <c r="J72" s="21"/>
      <c r="K72" s="19">
        <v>0</v>
      </c>
      <c r="L72" s="18" t="str">
        <f>""</f>
        <v/>
      </c>
      <c r="M72" s="19">
        <v>0</v>
      </c>
      <c r="N72" s="18" t="str">
        <f>""</f>
        <v/>
      </c>
    </row>
    <row r="73" spans="1:14">
      <c r="A73" s="13" t="s">
        <v>36</v>
      </c>
      <c r="B73" s="14" t="str">
        <f>"Кропоткинский (№ 3)"</f>
        <v>Кропоткинский (№ 3)</v>
      </c>
      <c r="C73" s="14" t="str">
        <f>"Лукашина Нина Викторовна"</f>
        <v>Лукашина Нина Викторовна</v>
      </c>
      <c r="D73" s="15">
        <v>300</v>
      </c>
      <c r="E73" s="15"/>
      <c r="F73" s="14" t="str">
        <f>""</f>
        <v/>
      </c>
      <c r="G73" s="15"/>
      <c r="H73" s="16"/>
      <c r="I73" s="15">
        <v>300</v>
      </c>
      <c r="J73" s="17"/>
      <c r="K73" s="15"/>
      <c r="L73" s="14" t="str">
        <f>""</f>
        <v/>
      </c>
      <c r="M73" s="15"/>
      <c r="N73" s="14" t="str">
        <f>""</f>
        <v/>
      </c>
    </row>
    <row r="74" spans="1:14">
      <c r="A74" s="12" t="s">
        <v>7</v>
      </c>
      <c r="B74" s="18" t="str">
        <f>""</f>
        <v/>
      </c>
      <c r="C74" s="18" t="str">
        <f>"Итого по кандидату"</f>
        <v>Итого по кандидату</v>
      </c>
      <c r="D74" s="19">
        <v>300</v>
      </c>
      <c r="E74" s="19">
        <v>0</v>
      </c>
      <c r="F74" s="18" t="str">
        <f>""</f>
        <v/>
      </c>
      <c r="G74" s="19">
        <v>0</v>
      </c>
      <c r="H74" s="20"/>
      <c r="I74" s="19">
        <v>300</v>
      </c>
      <c r="J74" s="21"/>
      <c r="K74" s="19">
        <v>0</v>
      </c>
      <c r="L74" s="18" t="str">
        <f>""</f>
        <v/>
      </c>
      <c r="M74" s="19">
        <v>0</v>
      </c>
      <c r="N74" s="18" t="str">
        <f>""</f>
        <v/>
      </c>
    </row>
    <row r="75" spans="1:14" ht="25.5">
      <c r="A75" s="13" t="s">
        <v>37</v>
      </c>
      <c r="B75" s="14" t="str">
        <f>"Кропоткинский (№ 3)"</f>
        <v>Кропоткинский (№ 3)</v>
      </c>
      <c r="C75" s="14" t="str">
        <f>"Меликян Ольга Александровна"</f>
        <v>Меликян Ольга Александровна</v>
      </c>
      <c r="D75" s="15">
        <v>300</v>
      </c>
      <c r="E75" s="15"/>
      <c r="F75" s="14" t="str">
        <f>""</f>
        <v/>
      </c>
      <c r="G75" s="15"/>
      <c r="H75" s="16"/>
      <c r="I75" s="15">
        <v>300</v>
      </c>
      <c r="J75" s="17"/>
      <c r="K75" s="15"/>
      <c r="L75" s="14" t="str">
        <f>""</f>
        <v/>
      </c>
      <c r="M75" s="15"/>
      <c r="N75" s="14" t="str">
        <f>""</f>
        <v/>
      </c>
    </row>
    <row r="76" spans="1:14">
      <c r="A76" s="12" t="s">
        <v>7</v>
      </c>
      <c r="B76" s="18" t="str">
        <f>""</f>
        <v/>
      </c>
      <c r="C76" s="18" t="str">
        <f>"Итого по кандидату"</f>
        <v>Итого по кандидату</v>
      </c>
      <c r="D76" s="19">
        <v>300</v>
      </c>
      <c r="E76" s="19">
        <v>0</v>
      </c>
      <c r="F76" s="18" t="str">
        <f>""</f>
        <v/>
      </c>
      <c r="G76" s="19">
        <v>0</v>
      </c>
      <c r="H76" s="20"/>
      <c r="I76" s="19">
        <v>300</v>
      </c>
      <c r="J76" s="21"/>
      <c r="K76" s="19">
        <v>0</v>
      </c>
      <c r="L76" s="18" t="str">
        <f>""</f>
        <v/>
      </c>
      <c r="M76" s="19">
        <v>0</v>
      </c>
      <c r="N76" s="18" t="str">
        <f>""</f>
        <v/>
      </c>
    </row>
    <row r="77" spans="1:14" ht="25.5">
      <c r="A77" s="13" t="s">
        <v>38</v>
      </c>
      <c r="B77" s="14" t="str">
        <f>"Кропоткинский (№ 3)"</f>
        <v>Кропоткинский (№ 3)</v>
      </c>
      <c r="C77" s="14" t="str">
        <f>"Саблинская Екатерина Игоревна"</f>
        <v>Саблинская Екатерина Игоревна</v>
      </c>
      <c r="D77" s="15">
        <v>300</v>
      </c>
      <c r="E77" s="15"/>
      <c r="F77" s="14" t="str">
        <f>""</f>
        <v/>
      </c>
      <c r="G77" s="15"/>
      <c r="H77" s="16"/>
      <c r="I77" s="15">
        <v>300</v>
      </c>
      <c r="J77" s="17"/>
      <c r="K77" s="15"/>
      <c r="L77" s="14" t="str">
        <f>""</f>
        <v/>
      </c>
      <c r="M77" s="15"/>
      <c r="N77" s="14" t="str">
        <f>""</f>
        <v/>
      </c>
    </row>
    <row r="78" spans="1:14">
      <c r="A78" s="12" t="s">
        <v>7</v>
      </c>
      <c r="B78" s="18" t="str">
        <f>""</f>
        <v/>
      </c>
      <c r="C78" s="18" t="str">
        <f>"Итого по кандидату"</f>
        <v>Итого по кандидату</v>
      </c>
      <c r="D78" s="19">
        <v>300</v>
      </c>
      <c r="E78" s="19">
        <v>0</v>
      </c>
      <c r="F78" s="18" t="str">
        <f>""</f>
        <v/>
      </c>
      <c r="G78" s="19">
        <v>0</v>
      </c>
      <c r="H78" s="20"/>
      <c r="I78" s="19">
        <v>300</v>
      </c>
      <c r="J78" s="21"/>
      <c r="K78" s="19">
        <v>0</v>
      </c>
      <c r="L78" s="18" t="str">
        <f>""</f>
        <v/>
      </c>
      <c r="M78" s="19">
        <v>0</v>
      </c>
      <c r="N78" s="18" t="str">
        <f>""</f>
        <v/>
      </c>
    </row>
    <row r="79" spans="1:14">
      <c r="A79" s="13" t="s">
        <v>39</v>
      </c>
      <c r="B79" s="14" t="str">
        <f>"Кропоткинский (№ 3)"</f>
        <v>Кропоткинский (№ 3)</v>
      </c>
      <c r="C79" s="14" t="str">
        <f>"Суслина Елена Валериевна"</f>
        <v>Суслина Елена Валериевна</v>
      </c>
      <c r="D79" s="15">
        <v>44800</v>
      </c>
      <c r="E79" s="15"/>
      <c r="F79" s="14" t="str">
        <f>""</f>
        <v/>
      </c>
      <c r="G79" s="15"/>
      <c r="H79" s="16"/>
      <c r="I79" s="15">
        <v>44800</v>
      </c>
      <c r="J79" s="17"/>
      <c r="K79" s="15"/>
      <c r="L79" s="14" t="str">
        <f>""</f>
        <v/>
      </c>
      <c r="M79" s="15"/>
      <c r="N79" s="14" t="str">
        <f>""</f>
        <v/>
      </c>
    </row>
    <row r="80" spans="1:14">
      <c r="A80" s="12" t="s">
        <v>7</v>
      </c>
      <c r="B80" s="18" t="str">
        <f>""</f>
        <v/>
      </c>
      <c r="C80" s="18" t="str">
        <f>"Итого по кандидату"</f>
        <v>Итого по кандидату</v>
      </c>
      <c r="D80" s="19">
        <v>44800</v>
      </c>
      <c r="E80" s="19">
        <v>0</v>
      </c>
      <c r="F80" s="18" t="str">
        <f>""</f>
        <v/>
      </c>
      <c r="G80" s="19">
        <v>0</v>
      </c>
      <c r="H80" s="20"/>
      <c r="I80" s="19">
        <v>44800</v>
      </c>
      <c r="J80" s="21"/>
      <c r="K80" s="19">
        <v>0</v>
      </c>
      <c r="L80" s="18" t="str">
        <f>""</f>
        <v/>
      </c>
      <c r="M80" s="19">
        <v>0</v>
      </c>
      <c r="N80" s="18" t="str">
        <f>""</f>
        <v/>
      </c>
    </row>
    <row r="81" spans="1:14" ht="25.5">
      <c r="A81" s="13" t="s">
        <v>40</v>
      </c>
      <c r="B81" s="14" t="str">
        <f>"Кропоткинский (№ 3)"</f>
        <v>Кропоткинский (№ 3)</v>
      </c>
      <c r="C81" s="14" t="str">
        <f>"Цыбулина Надежда Николаевна"</f>
        <v>Цыбулина Надежда Николаевна</v>
      </c>
      <c r="D81" s="15">
        <v>44800</v>
      </c>
      <c r="E81" s="15"/>
      <c r="F81" s="14" t="str">
        <f>""</f>
        <v/>
      </c>
      <c r="G81" s="15"/>
      <c r="H81" s="16"/>
      <c r="I81" s="15">
        <v>44800</v>
      </c>
      <c r="J81" s="17"/>
      <c r="K81" s="15"/>
      <c r="L81" s="14" t="str">
        <f>""</f>
        <v/>
      </c>
      <c r="M81" s="15"/>
      <c r="N81" s="14" t="str">
        <f>""</f>
        <v/>
      </c>
    </row>
    <row r="82" spans="1:14">
      <c r="A82" s="12" t="s">
        <v>7</v>
      </c>
      <c r="B82" s="18" t="str">
        <f>""</f>
        <v/>
      </c>
      <c r="C82" s="18" t="str">
        <f>"Итого по кандидату"</f>
        <v>Итого по кандидату</v>
      </c>
      <c r="D82" s="19">
        <v>44800</v>
      </c>
      <c r="E82" s="19">
        <v>0</v>
      </c>
      <c r="F82" s="18" t="str">
        <f>""</f>
        <v/>
      </c>
      <c r="G82" s="19">
        <v>0</v>
      </c>
      <c r="H82" s="20"/>
      <c r="I82" s="19">
        <v>44800</v>
      </c>
      <c r="J82" s="21"/>
      <c r="K82" s="19">
        <v>0</v>
      </c>
      <c r="L82" s="18" t="str">
        <f>""</f>
        <v/>
      </c>
      <c r="M82" s="19">
        <v>0</v>
      </c>
      <c r="N82" s="18" t="str">
        <f>""</f>
        <v/>
      </c>
    </row>
    <row r="83" spans="1:14" ht="38.25">
      <c r="A83" s="12" t="s">
        <v>7</v>
      </c>
      <c r="B83" s="18" t="str">
        <f>""</f>
        <v/>
      </c>
      <c r="C83" s="18" t="str">
        <f>"Избирательный округ (Кропоткинский (№ 3)), всего"</f>
        <v>Избирательный округ (Кропоткинский (№ 3)), всего</v>
      </c>
      <c r="D83" s="19">
        <v>239900</v>
      </c>
      <c r="E83" s="19">
        <v>0</v>
      </c>
      <c r="F83" s="18" t="str">
        <f>""</f>
        <v/>
      </c>
      <c r="G83" s="19">
        <v>0</v>
      </c>
      <c r="H83" s="20"/>
      <c r="I83" s="19">
        <v>239900</v>
      </c>
      <c r="J83" s="21"/>
      <c r="K83" s="19">
        <v>0</v>
      </c>
      <c r="L83" s="18" t="str">
        <f>""</f>
        <v/>
      </c>
      <c r="M83" s="19">
        <v>0</v>
      </c>
      <c r="N83" s="18" t="str">
        <f>""</f>
        <v/>
      </c>
    </row>
    <row r="84" spans="1:14" ht="25.5">
      <c r="A84" s="13" t="s">
        <v>41</v>
      </c>
      <c r="B84" s="14" t="str">
        <f>"Темижбекский (№ 5)"</f>
        <v>Темижбекский (№ 5)</v>
      </c>
      <c r="C84" s="14" t="str">
        <f>"Вилкова Людмила Вячеславовна"</f>
        <v>Вилкова Людмила Вячеславовна</v>
      </c>
      <c r="D84" s="15">
        <v>300</v>
      </c>
      <c r="E84" s="15"/>
      <c r="F84" s="14" t="str">
        <f>""</f>
        <v/>
      </c>
      <c r="G84" s="15"/>
      <c r="H84" s="16"/>
      <c r="I84" s="15">
        <v>300</v>
      </c>
      <c r="J84" s="17"/>
      <c r="K84" s="15"/>
      <c r="L84" s="14" t="str">
        <f>""</f>
        <v/>
      </c>
      <c r="M84" s="15"/>
      <c r="N84" s="14" t="str">
        <f>""</f>
        <v/>
      </c>
    </row>
    <row r="85" spans="1:14">
      <c r="A85" s="12" t="s">
        <v>7</v>
      </c>
      <c r="B85" s="18" t="str">
        <f>""</f>
        <v/>
      </c>
      <c r="C85" s="18" t="str">
        <f>"Итого по кандидату"</f>
        <v>Итого по кандидату</v>
      </c>
      <c r="D85" s="19">
        <v>300</v>
      </c>
      <c r="E85" s="19">
        <v>0</v>
      </c>
      <c r="F85" s="18" t="str">
        <f>""</f>
        <v/>
      </c>
      <c r="G85" s="19">
        <v>0</v>
      </c>
      <c r="H85" s="20"/>
      <c r="I85" s="19">
        <v>300</v>
      </c>
      <c r="J85" s="21"/>
      <c r="K85" s="19">
        <v>0</v>
      </c>
      <c r="L85" s="18" t="str">
        <f>""</f>
        <v/>
      </c>
      <c r="M85" s="19">
        <v>0</v>
      </c>
      <c r="N85" s="18" t="str">
        <f>""</f>
        <v/>
      </c>
    </row>
    <row r="86" spans="1:14">
      <c r="A86" s="13" t="s">
        <v>42</v>
      </c>
      <c r="B86" s="14" t="str">
        <f>"Темижбекский (№ 5)"</f>
        <v>Темижбекский (№ 5)</v>
      </c>
      <c r="C86" s="14" t="str">
        <f>"Дурасова Елена Петровна"</f>
        <v>Дурасова Елена Петровна</v>
      </c>
      <c r="D86" s="15">
        <v>300</v>
      </c>
      <c r="E86" s="15"/>
      <c r="F86" s="14" t="str">
        <f>""</f>
        <v/>
      </c>
      <c r="G86" s="15"/>
      <c r="H86" s="16"/>
      <c r="I86" s="15">
        <v>300</v>
      </c>
      <c r="J86" s="17"/>
      <c r="K86" s="15"/>
      <c r="L86" s="14" t="str">
        <f>""</f>
        <v/>
      </c>
      <c r="M86" s="15"/>
      <c r="N86" s="14" t="str">
        <f>""</f>
        <v/>
      </c>
    </row>
    <row r="87" spans="1:14">
      <c r="A87" s="12" t="s">
        <v>7</v>
      </c>
      <c r="B87" s="18" t="str">
        <f>""</f>
        <v/>
      </c>
      <c r="C87" s="18" t="str">
        <f>"Итого по кандидату"</f>
        <v>Итого по кандидату</v>
      </c>
      <c r="D87" s="19">
        <v>300</v>
      </c>
      <c r="E87" s="19">
        <v>0</v>
      </c>
      <c r="F87" s="18" t="str">
        <f>""</f>
        <v/>
      </c>
      <c r="G87" s="19">
        <v>0</v>
      </c>
      <c r="H87" s="20"/>
      <c r="I87" s="19">
        <v>300</v>
      </c>
      <c r="J87" s="21"/>
      <c r="K87" s="19">
        <v>0</v>
      </c>
      <c r="L87" s="18" t="str">
        <f>""</f>
        <v/>
      </c>
      <c r="M87" s="19">
        <v>0</v>
      </c>
      <c r="N87" s="18" t="str">
        <f>""</f>
        <v/>
      </c>
    </row>
    <row r="88" spans="1:14" ht="25.5">
      <c r="A88" s="13" t="s">
        <v>43</v>
      </c>
      <c r="B88" s="14" t="str">
        <f>"Темижбекский (№ 5)"</f>
        <v>Темижбекский (№ 5)</v>
      </c>
      <c r="C88" s="14" t="str">
        <f>"Очкаласова Татьяна Виталиевна"</f>
        <v>Очкаласова Татьяна Виталиевна</v>
      </c>
      <c r="D88" s="15">
        <v>44800</v>
      </c>
      <c r="E88" s="15"/>
      <c r="F88" s="14" t="str">
        <f>""</f>
        <v/>
      </c>
      <c r="G88" s="15"/>
      <c r="H88" s="16"/>
      <c r="I88" s="15">
        <v>44800</v>
      </c>
      <c r="J88" s="17"/>
      <c r="K88" s="15"/>
      <c r="L88" s="14" t="str">
        <f>""</f>
        <v/>
      </c>
      <c r="M88" s="15"/>
      <c r="N88" s="14" t="str">
        <f>""</f>
        <v/>
      </c>
    </row>
    <row r="89" spans="1:14">
      <c r="A89" s="12" t="s">
        <v>7</v>
      </c>
      <c r="B89" s="18" t="str">
        <f>""</f>
        <v/>
      </c>
      <c r="C89" s="18" t="str">
        <f>"Итого по кандидату"</f>
        <v>Итого по кандидату</v>
      </c>
      <c r="D89" s="19">
        <v>44800</v>
      </c>
      <c r="E89" s="19">
        <v>0</v>
      </c>
      <c r="F89" s="18" t="str">
        <f>""</f>
        <v/>
      </c>
      <c r="G89" s="19">
        <v>0</v>
      </c>
      <c r="H89" s="20"/>
      <c r="I89" s="19">
        <v>44800</v>
      </c>
      <c r="J89" s="21"/>
      <c r="K89" s="19">
        <v>0</v>
      </c>
      <c r="L89" s="18" t="str">
        <f>""</f>
        <v/>
      </c>
      <c r="M89" s="19">
        <v>0</v>
      </c>
      <c r="N89" s="18" t="str">
        <f>""</f>
        <v/>
      </c>
    </row>
    <row r="90" spans="1:14">
      <c r="A90" s="13" t="s">
        <v>44</v>
      </c>
      <c r="B90" s="14" t="str">
        <f>"Темижбекский (№ 5)"</f>
        <v>Темижбекский (№ 5)</v>
      </c>
      <c r="C90" s="14" t="str">
        <f>"Резниченко Игорь Иванович"</f>
        <v>Резниченко Игорь Иванович</v>
      </c>
      <c r="D90" s="15">
        <v>300</v>
      </c>
      <c r="E90" s="15"/>
      <c r="F90" s="14" t="str">
        <f>""</f>
        <v/>
      </c>
      <c r="G90" s="15"/>
      <c r="H90" s="16"/>
      <c r="I90" s="15">
        <v>300</v>
      </c>
      <c r="J90" s="17"/>
      <c r="K90" s="15"/>
      <c r="L90" s="14" t="str">
        <f>""</f>
        <v/>
      </c>
      <c r="M90" s="15"/>
      <c r="N90" s="14" t="str">
        <f>""</f>
        <v/>
      </c>
    </row>
    <row r="91" spans="1:14">
      <c r="A91" s="12" t="s">
        <v>7</v>
      </c>
      <c r="B91" s="18" t="str">
        <f>""</f>
        <v/>
      </c>
      <c r="C91" s="18" t="str">
        <f>"Итого по кандидату"</f>
        <v>Итого по кандидату</v>
      </c>
      <c r="D91" s="19">
        <v>300</v>
      </c>
      <c r="E91" s="19">
        <v>0</v>
      </c>
      <c r="F91" s="18" t="str">
        <f>""</f>
        <v/>
      </c>
      <c r="G91" s="19">
        <v>0</v>
      </c>
      <c r="H91" s="20"/>
      <c r="I91" s="19">
        <v>300</v>
      </c>
      <c r="J91" s="21"/>
      <c r="K91" s="19">
        <v>0</v>
      </c>
      <c r="L91" s="18" t="str">
        <f>""</f>
        <v/>
      </c>
      <c r="M91" s="19">
        <v>0</v>
      </c>
      <c r="N91" s="18" t="str">
        <f>""</f>
        <v/>
      </c>
    </row>
    <row r="92" spans="1:14" ht="25.5">
      <c r="A92" s="13" t="s">
        <v>45</v>
      </c>
      <c r="B92" s="14" t="str">
        <f>"Темижбекский (№ 5)"</f>
        <v>Темижбекский (№ 5)</v>
      </c>
      <c r="C92" s="14" t="str">
        <f>"Столяревская Оксана Владимировна"</f>
        <v>Столяревская Оксана Владимировна</v>
      </c>
      <c r="D92" s="15">
        <v>44800</v>
      </c>
      <c r="E92" s="15"/>
      <c r="F92" s="14" t="str">
        <f>""</f>
        <v/>
      </c>
      <c r="G92" s="15"/>
      <c r="H92" s="16"/>
      <c r="I92" s="15">
        <v>44800</v>
      </c>
      <c r="J92" s="17"/>
      <c r="K92" s="15"/>
      <c r="L92" s="14" t="str">
        <f>""</f>
        <v/>
      </c>
      <c r="M92" s="15"/>
      <c r="N92" s="14" t="str">
        <f>""</f>
        <v/>
      </c>
    </row>
    <row r="93" spans="1:14">
      <c r="A93" s="12" t="s">
        <v>7</v>
      </c>
      <c r="B93" s="18" t="str">
        <f>""</f>
        <v/>
      </c>
      <c r="C93" s="18" t="str">
        <f>"Итого по кандидату"</f>
        <v>Итого по кандидату</v>
      </c>
      <c r="D93" s="19">
        <v>44800</v>
      </c>
      <c r="E93" s="19">
        <v>0</v>
      </c>
      <c r="F93" s="18" t="str">
        <f>""</f>
        <v/>
      </c>
      <c r="G93" s="19">
        <v>0</v>
      </c>
      <c r="H93" s="20"/>
      <c r="I93" s="19">
        <v>44800</v>
      </c>
      <c r="J93" s="21"/>
      <c r="K93" s="19">
        <v>0</v>
      </c>
      <c r="L93" s="18" t="str">
        <f>""</f>
        <v/>
      </c>
      <c r="M93" s="19">
        <v>0</v>
      </c>
      <c r="N93" s="18" t="str">
        <f>""</f>
        <v/>
      </c>
    </row>
    <row r="94" spans="1:14" ht="25.5">
      <c r="A94" s="13" t="s">
        <v>46</v>
      </c>
      <c r="B94" s="14" t="str">
        <f>"Темижбекский (№ 5)"</f>
        <v>Темижбекский (№ 5)</v>
      </c>
      <c r="C94" s="14" t="str">
        <f>"Цорионова Эльбина Сергеевна"</f>
        <v>Цорионова Эльбина Сергеевна</v>
      </c>
      <c r="D94" s="15">
        <v>44800</v>
      </c>
      <c r="E94" s="15"/>
      <c r="F94" s="14" t="str">
        <f>""</f>
        <v/>
      </c>
      <c r="G94" s="15"/>
      <c r="H94" s="16"/>
      <c r="I94" s="15">
        <v>44800</v>
      </c>
      <c r="J94" s="17"/>
      <c r="K94" s="15"/>
      <c r="L94" s="14" t="str">
        <f>""</f>
        <v/>
      </c>
      <c r="M94" s="15"/>
      <c r="N94" s="14" t="str">
        <f>""</f>
        <v/>
      </c>
    </row>
    <row r="95" spans="1:14">
      <c r="A95" s="12" t="s">
        <v>7</v>
      </c>
      <c r="B95" s="18" t="str">
        <f>""</f>
        <v/>
      </c>
      <c r="C95" s="18" t="str">
        <f>"Итого по кандидату"</f>
        <v>Итого по кандидату</v>
      </c>
      <c r="D95" s="19">
        <v>44800</v>
      </c>
      <c r="E95" s="19">
        <v>0</v>
      </c>
      <c r="F95" s="18" t="str">
        <f>""</f>
        <v/>
      </c>
      <c r="G95" s="19">
        <v>0</v>
      </c>
      <c r="H95" s="20"/>
      <c r="I95" s="19">
        <v>44800</v>
      </c>
      <c r="J95" s="21"/>
      <c r="K95" s="19">
        <v>0</v>
      </c>
      <c r="L95" s="18" t="str">
        <f>""</f>
        <v/>
      </c>
      <c r="M95" s="19">
        <v>0</v>
      </c>
      <c r="N95" s="18" t="str">
        <f>""</f>
        <v/>
      </c>
    </row>
    <row r="96" spans="1:14" ht="38.25">
      <c r="A96" s="12" t="s">
        <v>7</v>
      </c>
      <c r="B96" s="18" t="str">
        <f>""</f>
        <v/>
      </c>
      <c r="C96" s="18" t="str">
        <f>"Избирательный округ (Темижбекский (№ 5)), всего"</f>
        <v>Избирательный округ (Темижбекский (№ 5)), всего</v>
      </c>
      <c r="D96" s="19">
        <v>135300</v>
      </c>
      <c r="E96" s="19">
        <v>0</v>
      </c>
      <c r="F96" s="18" t="str">
        <f>""</f>
        <v/>
      </c>
      <c r="G96" s="19">
        <v>0</v>
      </c>
      <c r="H96" s="20"/>
      <c r="I96" s="19">
        <v>135300</v>
      </c>
      <c r="J96" s="21"/>
      <c r="K96" s="19">
        <v>0</v>
      </c>
      <c r="L96" s="18" t="str">
        <f>""</f>
        <v/>
      </c>
      <c r="M96" s="19">
        <v>0</v>
      </c>
      <c r="N96" s="18" t="str">
        <f>""</f>
        <v/>
      </c>
    </row>
    <row r="97" spans="1:14">
      <c r="A97" s="12" t="s">
        <v>7</v>
      </c>
      <c r="B97" s="18" t="str">
        <f>""</f>
        <v/>
      </c>
      <c r="C97" s="18" t="str">
        <f>"Итого"</f>
        <v>Итого</v>
      </c>
      <c r="D97" s="19">
        <v>984100</v>
      </c>
      <c r="E97" s="19">
        <v>0</v>
      </c>
      <c r="F97" s="18" t="str">
        <f>""</f>
        <v/>
      </c>
      <c r="G97" s="19">
        <v>0</v>
      </c>
      <c r="H97" s="20">
        <v>0</v>
      </c>
      <c r="I97" s="19">
        <v>983600</v>
      </c>
      <c r="J97" s="21"/>
      <c r="K97" s="19">
        <v>0</v>
      </c>
      <c r="L97" s="18" t="str">
        <f>""</f>
        <v/>
      </c>
      <c r="M97" s="19">
        <v>0</v>
      </c>
      <c r="N97" s="18" t="str">
        <f>""</f>
        <v/>
      </c>
    </row>
    <row r="100" spans="1:14">
      <c r="A100" s="22" t="s">
        <v>47</v>
      </c>
      <c r="B100" s="22"/>
      <c r="C100" s="22"/>
      <c r="D100" s="24" t="s">
        <v>49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</row>
    <row r="101" spans="1:14" ht="30" customHeight="1">
      <c r="A101" s="23" t="s">
        <v>48</v>
      </c>
      <c r="B101" s="23"/>
      <c r="C101" s="23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</sheetData>
  <mergeCells count="23">
    <mergeCell ref="A100:C100"/>
    <mergeCell ref="A101:C101"/>
    <mergeCell ref="D100:N100"/>
    <mergeCell ref="D101:N101"/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2018-08-30T09:14:48Z</dcterms:created>
  <dcterms:modified xsi:type="dcterms:W3CDTF">2018-08-30T09:19:43Z</dcterms:modified>
</cp:coreProperties>
</file>