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190" activeTab="1"/>
  </bookViews>
  <sheets>
    <sheet name="по верт года" sheetId="1" r:id="rId1"/>
    <sheet name="рес.обеспеч." sheetId="2" r:id="rId2"/>
  </sheets>
  <definedNames>
    <definedName name="__xlnm.Print_Titles" localSheetId="0">'по верт года'!$6:$9</definedName>
    <definedName name="_xlnm.Print_Titles" localSheetId="0">'по верт года'!$6:$9</definedName>
    <definedName name="_xlnm.Print_Area" localSheetId="0">'по верт года'!$A$1:$M$283</definedName>
    <definedName name="_xlnm.Print_Area" localSheetId="1">рес.обеспеч.!$A$1:$H$66</definedName>
  </definedNames>
  <calcPr calcId="125725" iterateDelta="1E-4"/>
  <fileRecoveryPr repairLoad="1"/>
</workbook>
</file>

<file path=xl/calcChain.xml><?xml version="1.0" encoding="utf-8"?>
<calcChain xmlns="http://schemas.openxmlformats.org/spreadsheetml/2006/main">
  <c r="B9" i="1"/>
  <c r="C9" s="1"/>
  <c r="D9" s="1"/>
  <c r="F9" s="1"/>
  <c r="G9" s="1"/>
  <c r="H9" s="1"/>
  <c r="I9" s="1"/>
  <c r="J9" s="1"/>
  <c r="K9" s="1"/>
  <c r="L9" s="1"/>
  <c r="M9" s="1"/>
  <c r="H11"/>
  <c r="I11"/>
  <c r="J11"/>
  <c r="J275" s="1"/>
  <c r="K11"/>
  <c r="H12"/>
  <c r="I12"/>
  <c r="J12"/>
  <c r="K12"/>
  <c r="H13"/>
  <c r="I13"/>
  <c r="K13"/>
  <c r="H14"/>
  <c r="I14"/>
  <c r="K14"/>
  <c r="H15"/>
  <c r="I15"/>
  <c r="J15"/>
  <c r="G15" s="1"/>
  <c r="K15"/>
  <c r="H16"/>
  <c r="I16"/>
  <c r="J16"/>
  <c r="G16" s="1"/>
  <c r="K16"/>
  <c r="K280" s="1"/>
  <c r="H17"/>
  <c r="I17"/>
  <c r="J17"/>
  <c r="G17" s="1"/>
  <c r="K17"/>
  <c r="H18"/>
  <c r="I18"/>
  <c r="K18"/>
  <c r="G19"/>
  <c r="G20"/>
  <c r="J21"/>
  <c r="G21" s="1"/>
  <c r="J22"/>
  <c r="G22" s="1"/>
  <c r="J14"/>
  <c r="G23"/>
  <c r="G24"/>
  <c r="G25"/>
  <c r="H27"/>
  <c r="G27" s="1"/>
  <c r="I27"/>
  <c r="I26" s="1"/>
  <c r="J27"/>
  <c r="K27"/>
  <c r="H28"/>
  <c r="I28"/>
  <c r="J28"/>
  <c r="K28"/>
  <c r="K26" s="1"/>
  <c r="H29"/>
  <c r="G29" s="1"/>
  <c r="J29"/>
  <c r="K29"/>
  <c r="K277" s="1"/>
  <c r="H30"/>
  <c r="G30" s="1"/>
  <c r="I30"/>
  <c r="J30"/>
  <c r="K30"/>
  <c r="H31"/>
  <c r="I31"/>
  <c r="G31" s="1"/>
  <c r="J31"/>
  <c r="K31"/>
  <c r="H32"/>
  <c r="H280" s="1"/>
  <c r="I32"/>
  <c r="J32"/>
  <c r="K32"/>
  <c r="H33"/>
  <c r="G33" s="1"/>
  <c r="I33"/>
  <c r="J33"/>
  <c r="K33"/>
  <c r="H34"/>
  <c r="I34"/>
  <c r="G34" s="1"/>
  <c r="J34"/>
  <c r="K34"/>
  <c r="G35"/>
  <c r="G36"/>
  <c r="G37"/>
  <c r="G38"/>
  <c r="G39"/>
  <c r="G40"/>
  <c r="G41"/>
  <c r="H42"/>
  <c r="I42"/>
  <c r="G42" s="1"/>
  <c r="J42"/>
  <c r="K42"/>
  <c r="G43"/>
  <c r="G44"/>
  <c r="G45"/>
  <c r="G46"/>
  <c r="G47"/>
  <c r="G48"/>
  <c r="G49"/>
  <c r="H50"/>
  <c r="J50"/>
  <c r="K50"/>
  <c r="G51"/>
  <c r="G52"/>
  <c r="I53"/>
  <c r="G53" s="1"/>
  <c r="G54"/>
  <c r="G55"/>
  <c r="G56"/>
  <c r="G57"/>
  <c r="H58"/>
  <c r="I58"/>
  <c r="G58" s="1"/>
  <c r="J58"/>
  <c r="K58"/>
  <c r="G59"/>
  <c r="G60"/>
  <c r="G61"/>
  <c r="G62"/>
  <c r="G63"/>
  <c r="G64"/>
  <c r="G65"/>
  <c r="H66"/>
  <c r="I66"/>
  <c r="G66" s="1"/>
  <c r="J66"/>
  <c r="K66"/>
  <c r="G67"/>
  <c r="G68"/>
  <c r="G69"/>
  <c r="G70"/>
  <c r="G71"/>
  <c r="G72"/>
  <c r="G73"/>
  <c r="H82"/>
  <c r="I82"/>
  <c r="K82"/>
  <c r="G83"/>
  <c r="G84"/>
  <c r="J85"/>
  <c r="G85" s="1"/>
  <c r="J86"/>
  <c r="G87"/>
  <c r="J88"/>
  <c r="J80" s="1"/>
  <c r="J280" s="1"/>
  <c r="G89"/>
  <c r="H90"/>
  <c r="I90"/>
  <c r="K90"/>
  <c r="G91"/>
  <c r="G92"/>
  <c r="J93"/>
  <c r="G94"/>
  <c r="G95"/>
  <c r="G96"/>
  <c r="G97"/>
  <c r="H98"/>
  <c r="G98" s="1"/>
  <c r="J98"/>
  <c r="K98"/>
  <c r="G99"/>
  <c r="G100"/>
  <c r="I101"/>
  <c r="I77" s="1"/>
  <c r="I102"/>
  <c r="I103"/>
  <c r="G103" s="1"/>
  <c r="G104"/>
  <c r="G105"/>
  <c r="H107"/>
  <c r="G107" s="1"/>
  <c r="I107"/>
  <c r="J107"/>
  <c r="K107"/>
  <c r="H108"/>
  <c r="G108" s="1"/>
  <c r="I108"/>
  <c r="J108"/>
  <c r="K108"/>
  <c r="H109"/>
  <c r="H77" s="1"/>
  <c r="I109"/>
  <c r="J109"/>
  <c r="G109"/>
  <c r="K109"/>
  <c r="H110"/>
  <c r="I110"/>
  <c r="J110"/>
  <c r="J106" s="1"/>
  <c r="K110"/>
  <c r="H111"/>
  <c r="I111"/>
  <c r="J111"/>
  <c r="K111"/>
  <c r="H112"/>
  <c r="I112"/>
  <c r="G112" s="1"/>
  <c r="J112"/>
  <c r="K112"/>
  <c r="H113"/>
  <c r="G113" s="1"/>
  <c r="I113"/>
  <c r="J113"/>
  <c r="K113"/>
  <c r="H114"/>
  <c r="G114" s="1"/>
  <c r="I114"/>
  <c r="J114"/>
  <c r="K114"/>
  <c r="G115"/>
  <c r="G116"/>
  <c r="G117"/>
  <c r="G118"/>
  <c r="G119"/>
  <c r="G120"/>
  <c r="G121"/>
  <c r="H122"/>
  <c r="G122" s="1"/>
  <c r="I122"/>
  <c r="J122"/>
  <c r="K122"/>
  <c r="G123"/>
  <c r="G124"/>
  <c r="G125"/>
  <c r="G126"/>
  <c r="G127"/>
  <c r="G128"/>
  <c r="G129"/>
  <c r="H131"/>
  <c r="G131" s="1"/>
  <c r="I131"/>
  <c r="I75" s="1"/>
  <c r="J131"/>
  <c r="J130" s="1"/>
  <c r="K131"/>
  <c r="K130" s="1"/>
  <c r="H132"/>
  <c r="I132"/>
  <c r="G132"/>
  <c r="J132"/>
  <c r="K132"/>
  <c r="K76" s="1"/>
  <c r="H133"/>
  <c r="I133"/>
  <c r="G133" s="1"/>
  <c r="J133"/>
  <c r="K133"/>
  <c r="K77"/>
  <c r="H134"/>
  <c r="I134"/>
  <c r="G134" s="1"/>
  <c r="J134"/>
  <c r="K134"/>
  <c r="H135"/>
  <c r="H79" s="1"/>
  <c r="I135"/>
  <c r="K135"/>
  <c r="K79" s="1"/>
  <c r="H136"/>
  <c r="H80"/>
  <c r="I136"/>
  <c r="J136"/>
  <c r="G136" s="1"/>
  <c r="K136"/>
  <c r="K80"/>
  <c r="H137"/>
  <c r="H81" s="1"/>
  <c r="I137"/>
  <c r="I81" s="1"/>
  <c r="I281" s="1"/>
  <c r="J137"/>
  <c r="K137"/>
  <c r="K81" s="1"/>
  <c r="K281" s="1"/>
  <c r="H138"/>
  <c r="I138"/>
  <c r="K138"/>
  <c r="G138"/>
  <c r="G139"/>
  <c r="G140"/>
  <c r="G141"/>
  <c r="G142"/>
  <c r="G143"/>
  <c r="J138"/>
  <c r="G144"/>
  <c r="G145"/>
  <c r="H146"/>
  <c r="G146" s="1"/>
  <c r="I146"/>
  <c r="J146"/>
  <c r="K146"/>
  <c r="G147"/>
  <c r="G148"/>
  <c r="G149"/>
  <c r="G150"/>
  <c r="G151"/>
  <c r="G152"/>
  <c r="G153"/>
  <c r="H154"/>
  <c r="I154"/>
  <c r="K154"/>
  <c r="G155"/>
  <c r="G156"/>
  <c r="G157"/>
  <c r="G158"/>
  <c r="J159"/>
  <c r="J154" s="1"/>
  <c r="G154" s="1"/>
  <c r="G160"/>
  <c r="G161"/>
  <c r="H163"/>
  <c r="G163" s="1"/>
  <c r="I163"/>
  <c r="J163"/>
  <c r="K163"/>
  <c r="K162" s="1"/>
  <c r="H164"/>
  <c r="I164"/>
  <c r="G164" s="1"/>
  <c r="J164"/>
  <c r="J76" s="1"/>
  <c r="K164"/>
  <c r="H165"/>
  <c r="G165"/>
  <c r="I165"/>
  <c r="J165"/>
  <c r="K165"/>
  <c r="H166"/>
  <c r="H78" s="1"/>
  <c r="I166"/>
  <c r="J166"/>
  <c r="K166"/>
  <c r="K78" s="1"/>
  <c r="H167"/>
  <c r="G167" s="1"/>
  <c r="I167"/>
  <c r="J167"/>
  <c r="J162" s="1"/>
  <c r="K167"/>
  <c r="H168"/>
  <c r="I168"/>
  <c r="G168" s="1"/>
  <c r="J168"/>
  <c r="K168"/>
  <c r="H169"/>
  <c r="I169"/>
  <c r="G169" s="1"/>
  <c r="J169"/>
  <c r="J81" s="1"/>
  <c r="K169"/>
  <c r="H170"/>
  <c r="G170" s="1"/>
  <c r="I170"/>
  <c r="J170"/>
  <c r="K170"/>
  <c r="G171"/>
  <c r="G172"/>
  <c r="G173"/>
  <c r="G174"/>
  <c r="G175"/>
  <c r="G176"/>
  <c r="G177"/>
  <c r="H178"/>
  <c r="G178" s="1"/>
  <c r="I178"/>
  <c r="J178"/>
  <c r="K178"/>
  <c r="G179"/>
  <c r="G180"/>
  <c r="G181"/>
  <c r="G182"/>
  <c r="G183"/>
  <c r="G184"/>
  <c r="G185"/>
  <c r="H186"/>
  <c r="I186"/>
  <c r="J186"/>
  <c r="K186"/>
  <c r="G187"/>
  <c r="G188"/>
  <c r="G189"/>
  <c r="G190"/>
  <c r="G191"/>
  <c r="G192"/>
  <c r="G193"/>
  <c r="H194"/>
  <c r="G194" s="1"/>
  <c r="I194"/>
  <c r="K194"/>
  <c r="G195"/>
  <c r="G196"/>
  <c r="G197"/>
  <c r="J198"/>
  <c r="G198" s="1"/>
  <c r="J194"/>
  <c r="G199"/>
  <c r="G200"/>
  <c r="G201"/>
  <c r="H202"/>
  <c r="G202" s="1"/>
  <c r="I202"/>
  <c r="J202"/>
  <c r="K202"/>
  <c r="G203"/>
  <c r="G204"/>
  <c r="G205"/>
  <c r="G206"/>
  <c r="G207"/>
  <c r="G208"/>
  <c r="G209"/>
  <c r="H210"/>
  <c r="I210"/>
  <c r="K210"/>
  <c r="G211"/>
  <c r="G212"/>
  <c r="G210" s="1"/>
  <c r="G213"/>
  <c r="G214"/>
  <c r="J215"/>
  <c r="J210"/>
  <c r="G216"/>
  <c r="G217"/>
  <c r="H218"/>
  <c r="I218"/>
  <c r="J218"/>
  <c r="K218"/>
  <c r="G219"/>
  <c r="G220"/>
  <c r="G218" s="1"/>
  <c r="G221"/>
  <c r="G222"/>
  <c r="G223"/>
  <c r="G224"/>
  <c r="G225"/>
  <c r="H226"/>
  <c r="I226"/>
  <c r="J226"/>
  <c r="K226"/>
  <c r="G227"/>
  <c r="G228"/>
  <c r="G229"/>
  <c r="G226" s="1"/>
  <c r="G230"/>
  <c r="G231"/>
  <c r="G232"/>
  <c r="G233"/>
  <c r="H235"/>
  <c r="G235" s="1"/>
  <c r="I235"/>
  <c r="J235"/>
  <c r="J234" s="1"/>
  <c r="K235"/>
  <c r="K234" s="1"/>
  <c r="H236"/>
  <c r="I236"/>
  <c r="J236"/>
  <c r="G236" s="1"/>
  <c r="K236"/>
  <c r="H237"/>
  <c r="I237"/>
  <c r="I234" s="1"/>
  <c r="K237"/>
  <c r="H238"/>
  <c r="I238"/>
  <c r="K238"/>
  <c r="H239"/>
  <c r="G239" s="1"/>
  <c r="I239"/>
  <c r="J239"/>
  <c r="K239"/>
  <c r="H240"/>
  <c r="I240"/>
  <c r="G240" s="1"/>
  <c r="J240"/>
  <c r="K240"/>
  <c r="H241"/>
  <c r="G241" s="1"/>
  <c r="I241"/>
  <c r="J241"/>
  <c r="K241"/>
  <c r="H242"/>
  <c r="G242" s="1"/>
  <c r="I242"/>
  <c r="K242"/>
  <c r="G243"/>
  <c r="G244"/>
  <c r="J245"/>
  <c r="G245" s="1"/>
  <c r="J242"/>
  <c r="J237"/>
  <c r="J246"/>
  <c r="G246" s="1"/>
  <c r="J238"/>
  <c r="G247"/>
  <c r="G248"/>
  <c r="G249"/>
  <c r="H251"/>
  <c r="G251" s="1"/>
  <c r="I251"/>
  <c r="J251"/>
  <c r="K251"/>
  <c r="K250" s="1"/>
  <c r="H252"/>
  <c r="I252"/>
  <c r="J252"/>
  <c r="G252" s="1"/>
  <c r="K252"/>
  <c r="H253"/>
  <c r="I253"/>
  <c r="I250" s="1"/>
  <c r="K253"/>
  <c r="H254"/>
  <c r="I254"/>
  <c r="G254" s="1"/>
  <c r="J254"/>
  <c r="K254"/>
  <c r="H255"/>
  <c r="I255"/>
  <c r="K255"/>
  <c r="H256"/>
  <c r="I256"/>
  <c r="G256" s="1"/>
  <c r="J256"/>
  <c r="K256"/>
  <c r="H257"/>
  <c r="G257" s="1"/>
  <c r="I257"/>
  <c r="J257"/>
  <c r="K257"/>
  <c r="H258"/>
  <c r="G258" s="1"/>
  <c r="I258"/>
  <c r="K258"/>
  <c r="G259"/>
  <c r="G260"/>
  <c r="J261"/>
  <c r="J253" s="1"/>
  <c r="G253" s="1"/>
  <c r="G262"/>
  <c r="G264"/>
  <c r="G265"/>
  <c r="H266"/>
  <c r="G266" s="1"/>
  <c r="I266"/>
  <c r="J266"/>
  <c r="K266"/>
  <c r="G267"/>
  <c r="G268"/>
  <c r="G269"/>
  <c r="G270"/>
  <c r="G271"/>
  <c r="G272"/>
  <c r="G273"/>
  <c r="B8" i="2"/>
  <c r="C8" s="1"/>
  <c r="D8" s="1"/>
  <c r="E8" s="1"/>
  <c r="F8" s="1"/>
  <c r="G8" s="1"/>
  <c r="H8" s="1"/>
  <c r="E9"/>
  <c r="D9" s="1"/>
  <c r="F9"/>
  <c r="G9"/>
  <c r="H9"/>
  <c r="D10"/>
  <c r="D11"/>
  <c r="D12"/>
  <c r="D13"/>
  <c r="D14"/>
  <c r="D15"/>
  <c r="D16"/>
  <c r="E17"/>
  <c r="F17"/>
  <c r="G17"/>
  <c r="H17"/>
  <c r="D18"/>
  <c r="D19"/>
  <c r="D20"/>
  <c r="D21"/>
  <c r="D22"/>
  <c r="D23"/>
  <c r="D24"/>
  <c r="E25"/>
  <c r="H25"/>
  <c r="D26"/>
  <c r="D27"/>
  <c r="D28"/>
  <c r="D29"/>
  <c r="F30"/>
  <c r="D30" s="1"/>
  <c r="G25"/>
  <c r="D31"/>
  <c r="D32"/>
  <c r="E33"/>
  <c r="D33" s="1"/>
  <c r="F33"/>
  <c r="G33"/>
  <c r="H33"/>
  <c r="D34"/>
  <c r="D35"/>
  <c r="D36"/>
  <c r="D37"/>
  <c r="D38"/>
  <c r="D39"/>
  <c r="D40"/>
  <c r="E41"/>
  <c r="D41" s="1"/>
  <c r="F41"/>
  <c r="G41"/>
  <c r="H41"/>
  <c r="D42"/>
  <c r="D43"/>
  <c r="D44"/>
  <c r="D45"/>
  <c r="D46"/>
  <c r="D47"/>
  <c r="D48"/>
  <c r="E49"/>
  <c r="D49" s="1"/>
  <c r="F49"/>
  <c r="H49"/>
  <c r="D50"/>
  <c r="D51"/>
  <c r="D52"/>
  <c r="D53"/>
  <c r="G49"/>
  <c r="D55"/>
  <c r="D56"/>
  <c r="E58"/>
  <c r="F58"/>
  <c r="D58"/>
  <c r="G58"/>
  <c r="G57" s="1"/>
  <c r="H58"/>
  <c r="E59"/>
  <c r="F59"/>
  <c r="F57" s="1"/>
  <c r="G59"/>
  <c r="H59"/>
  <c r="E60"/>
  <c r="D60" s="1"/>
  <c r="F60"/>
  <c r="G60"/>
  <c r="H60"/>
  <c r="E61"/>
  <c r="D61" s="1"/>
  <c r="F61"/>
  <c r="G61"/>
  <c r="H61"/>
  <c r="H57" s="1"/>
  <c r="E62"/>
  <c r="G62"/>
  <c r="H62"/>
  <c r="E63"/>
  <c r="D63" s="1"/>
  <c r="F63"/>
  <c r="G63"/>
  <c r="H63"/>
  <c r="E64"/>
  <c r="D64" s="1"/>
  <c r="F64"/>
  <c r="G64"/>
  <c r="H64"/>
  <c r="D54"/>
  <c r="G263" i="1"/>
  <c r="J255"/>
  <c r="G255"/>
  <c r="G215"/>
  <c r="G159"/>
  <c r="J135"/>
  <c r="J79" s="1"/>
  <c r="G102"/>
  <c r="G101"/>
  <c r="J75"/>
  <c r="I29"/>
  <c r="I98"/>
  <c r="J258"/>
  <c r="G238"/>
  <c r="E57" i="2"/>
  <c r="D57" s="1"/>
  <c r="J64" s="1"/>
  <c r="G110" i="1"/>
  <c r="J26"/>
  <c r="F62" i="2"/>
  <c r="D62" s="1"/>
  <c r="G12" i="1"/>
  <c r="D17" i="2"/>
  <c r="G111" i="1"/>
  <c r="G14"/>
  <c r="H10"/>
  <c r="H75"/>
  <c r="G186"/>
  <c r="G137"/>
  <c r="K106"/>
  <c r="J90"/>
  <c r="G93"/>
  <c r="G32"/>
  <c r="I130"/>
  <c r="H250"/>
  <c r="H234"/>
  <c r="H162"/>
  <c r="H130"/>
  <c r="G90"/>
  <c r="G86"/>
  <c r="J18"/>
  <c r="G18" s="1"/>
  <c r="J276" l="1"/>
  <c r="G79"/>
  <c r="H279"/>
  <c r="J250"/>
  <c r="G250" s="1"/>
  <c r="G130"/>
  <c r="K279"/>
  <c r="K278"/>
  <c r="I277"/>
  <c r="I275"/>
  <c r="H278"/>
  <c r="H277"/>
  <c r="G234"/>
  <c r="G81"/>
  <c r="I80"/>
  <c r="G80" s="1"/>
  <c r="J78"/>
  <c r="J278" s="1"/>
  <c r="H76"/>
  <c r="H275"/>
  <c r="G88"/>
  <c r="H106"/>
  <c r="I10"/>
  <c r="D59" i="2"/>
  <c r="G166" i="1"/>
  <c r="G135"/>
  <c r="I76"/>
  <c r="I276" s="1"/>
  <c r="I50"/>
  <c r="G50" s="1"/>
  <c r="J13"/>
  <c r="H281"/>
  <c r="K10"/>
  <c r="J281"/>
  <c r="F25" i="2"/>
  <c r="D25" s="1"/>
  <c r="I79" i="1"/>
  <c r="I279" s="1"/>
  <c r="K276"/>
  <c r="G261"/>
  <c r="H26"/>
  <c r="G26" s="1"/>
  <c r="J279"/>
  <c r="G28"/>
  <c r="I78"/>
  <c r="G78" s="1"/>
  <c r="I162"/>
  <c r="G162" s="1"/>
  <c r="G11"/>
  <c r="I106"/>
  <c r="K75"/>
  <c r="J82"/>
  <c r="G82" s="1"/>
  <c r="J77"/>
  <c r="G77" s="1"/>
  <c r="G237"/>
  <c r="J10" l="1"/>
  <c r="J277"/>
  <c r="J274" s="1"/>
  <c r="K275"/>
  <c r="K274" s="1"/>
  <c r="K74"/>
  <c r="G275"/>
  <c r="H274"/>
  <c r="I74"/>
  <c r="G13"/>
  <c r="G106"/>
  <c r="I278"/>
  <c r="I274" s="1"/>
  <c r="G279"/>
  <c r="G75"/>
  <c r="G281"/>
  <c r="G10"/>
  <c r="G76"/>
  <c r="H276"/>
  <c r="G276" s="1"/>
  <c r="J74"/>
  <c r="H74"/>
  <c r="G74" s="1"/>
  <c r="I280"/>
  <c r="G280" s="1"/>
  <c r="G274" l="1"/>
  <c r="G277"/>
  <c r="G278"/>
</calcChain>
</file>

<file path=xl/sharedStrings.xml><?xml version="1.0" encoding="utf-8"?>
<sst xmlns="http://schemas.openxmlformats.org/spreadsheetml/2006/main" count="175" uniqueCount="111">
  <si>
    <t xml:space="preserve">ПЕРЕЧЕНЬ ОСНОВНЫХ МЕРОПРИЯТИЙ МУНИЦИПАЛЬНОЙ ПРОГРАММЫ
«РАЗВИТИЕ ФИЗИЧЕСКОЙ КУЛЬТУРЫ И СПОРТА» 
</t>
  </si>
  <si>
    <t>№ п/п</t>
  </si>
  <si>
    <t>Наименование мероприятия</t>
  </si>
  <si>
    <t>Участник муници-пальной программы</t>
  </si>
  <si>
    <t>Статус (*)</t>
  </si>
  <si>
    <t xml:space="preserve">Годы реализации </t>
  </si>
  <si>
    <t>Объем финансирования,  тыс. рублей</t>
  </si>
  <si>
    <t>Непосредственный результат реализации мероприятия</t>
  </si>
  <si>
    <t>Муниципальный заказчик,главный распорядитель (распорядитель) бюджетных средств, исполнитель</t>
  </si>
  <si>
    <t>Всего</t>
  </si>
  <si>
    <t>в том числе в разрезе источников финансирования</t>
  </si>
  <si>
    <t>федеральный бюджет</t>
  </si>
  <si>
    <t>краевой бюджет</t>
  </si>
  <si>
    <t>местный бюджет</t>
  </si>
  <si>
    <t>внебюджетные источники</t>
  </si>
  <si>
    <t>Основное мероприятие № 1 «Руководство и управление в сфере физической культуры и спорта»</t>
  </si>
  <si>
    <t xml:space="preserve">всего </t>
  </si>
  <si>
    <t>Развитие массовой физической культуры среди населения муниципального образования Кавказский район</t>
  </si>
  <si>
    <t>1.1.</t>
  </si>
  <si>
    <t>Мероприятие № 1.1.«Расходы на обеспечение функций органов местного самоуправления в сфере физической культуры и спорта»</t>
  </si>
  <si>
    <t>Основное мероприятие № 2 «Реализация программ дополнительного образования физкультурно-спортивной направленности»</t>
  </si>
  <si>
    <t>Увеличение количества занимающихся в учрежде-ниях подведомственных отделу по физической культуре и спорту</t>
  </si>
  <si>
    <t>Учрежде-ния подведомственные отделу по физиче-ской культуре и спорту</t>
  </si>
  <si>
    <t>2.1.</t>
  </si>
  <si>
    <t>Мероприятие № 2.1 «Расходы на обеспечение деятельности (оказание услуг) муниципальных учреждений дополнительного образования спортивной направленности»</t>
  </si>
  <si>
    <t>Повышение качества и расширение спектра муниципальных услуг в сфере физической культуры и спорта; повышение эффективности и результативности бюджетных расходов на оказание муниципальных услуг в сфере физической культуры и спорта</t>
  </si>
  <si>
    <t>2.2.</t>
  </si>
  <si>
    <t xml:space="preserve"> Мероприятие № 2.2 «Осуществление отдельных полномочий Краснодарского края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учреждений дополнительного образования детей Краснодарского края отраслей "Образование" и "Физическая культура и спорт"»</t>
  </si>
  <si>
    <t>Осуществление выплат отдельным категориям работников (тренерам), осуществляющим подготовку спортивного резерва</t>
  </si>
  <si>
    <t>2.3.</t>
  </si>
  <si>
    <t>Мероприятие № 2.3 «Компенсация расходов на оплату жилых помещений, отопления и освещения работникам, муниципальных учреждений, проживающим и работающим в сельской местности»</t>
  </si>
  <si>
    <t>Поддержка работников муниципальных учреждений, проживающих и работающих в сельской местности, в части коммунальных услуг</t>
  </si>
  <si>
    <t>2.4</t>
  </si>
  <si>
    <t>Мероприятие № 2.4 «Реализация мероприятий в области дополнительного образования спортивной направленности, наказы избирателей</t>
  </si>
  <si>
    <t>2015 год-капитальный ремонт кровли МБУ ДОД ДЮСШ «Смена»; 2016 год-ремонт туалетов в МБУ ДОД ДЮСШ «Юность»</t>
  </si>
  <si>
    <t>2.5.</t>
  </si>
  <si>
    <t xml:space="preserve"> Мероприятие № 2.5 «Строительство спортивной инфраструктуры в целях обеспечения условий для занятий физической культурой и массового спорта»</t>
  </si>
  <si>
    <t>Администрация МО Кавказский район</t>
  </si>
  <si>
    <t>Основное мероприятие № 3 «Реализация программ в области физической культуры и спорта»</t>
  </si>
  <si>
    <t>3.1.</t>
  </si>
  <si>
    <t>Мероприятие № 3.1 «Расходы на обеспечение деятельности (оказание услуг) муниципальных учреждений спортивной направленности»</t>
  </si>
  <si>
    <t>3.2.</t>
  </si>
  <si>
    <t>Мероприятие № 3.2 «Реализация мероприятий в области физической культуры и спорта, наказы избирателей»</t>
  </si>
  <si>
    <t>2015 год-ремонт раздевалок стадиона «Юность»;</t>
  </si>
  <si>
    <t>2016 год-ремонт раздевалок в МБУ «Физкультурно-спортивный центр»;</t>
  </si>
  <si>
    <t>2017 год-ремонт главного входа и сан.узла в МБУ СШ «Ника»;</t>
  </si>
  <si>
    <t>2018 год- частичная замену отопления и ремонт полива футбольного поля в МБУ СШ «Ника»; ремонт раздевалок в МБУ СШ «Смена»</t>
  </si>
  <si>
    <t>2019 - год приобретение баскетбольных мячей в МБУ СШ "Смена"; частичная замена системы отопления и установка котлов на газовые насосы в МБУ СШ "Ника"</t>
  </si>
  <si>
    <t>3.3</t>
  </si>
  <si>
    <t>Мероприятие № 3.3 «Осуществление отдельных полномочий Краснодарского края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"Образование" и "Физическая культура и спорт"»</t>
  </si>
  <si>
    <t>3.4</t>
  </si>
  <si>
    <t>Мероприятие № 3.4 «Строительство спортивной инфраструктуры в целях обеспечения условий для занятий физической культурой и массового спорта» (Спортивный комплекс. Адрес объекта: Кавказский район, п. Степной, ул. Мира, 36), в том числе:</t>
  </si>
  <si>
    <t>Введение в эксплуатацию спортивного комплекса на территории Лосевского сельского поселения</t>
  </si>
  <si>
    <t>3.4.1</t>
  </si>
  <si>
    <t>Мероприятие № 3.4.1 "Строительство малобюджетных спортивных залов шаговой доступности в софинансировании с краевым бюджетом"</t>
  </si>
  <si>
    <t>3.4.2</t>
  </si>
  <si>
    <t xml:space="preserve">Мероприятие № 3.4.2 "Капитальные вложения в объекты муниципальной собственности" </t>
  </si>
  <si>
    <t>3.5</t>
  </si>
  <si>
    <t>Мероприятие № 3.5  "Строительство объектов социального и производственного комплексов (спортивный зал в ст. Казанской)", в том числе:</t>
  </si>
  <si>
    <t>Строительство спортивного зала в ст. Казанской</t>
  </si>
  <si>
    <t>3.5.1</t>
  </si>
  <si>
    <t>Мероприятие № 3.5.1 "Проектно-сметная документация на строительство спортивного зала в ст. Казанской,, экспертиза, технологическое присоединение к сетям, приемо-сдаточная документация"</t>
  </si>
  <si>
    <t>3.5.2</t>
  </si>
  <si>
    <t>Мероприятие № 3.5.2. "Выполнение строительно-монтажных работ по объекту: «Универсальный спортивный комплекс по адресу: Кавказский район, ст. Казанская, пер. Вокзальный, 6А»</t>
  </si>
  <si>
    <t>3.6.</t>
  </si>
  <si>
    <t>Мероприятие № 3.6 "Предоставление субсидий муниципальным бюджетным учреждениям отрасли «Физическая культура и спорт», осуществляющих спортивную подготовку по базовым видам спорта, на развитие детско-юношеского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края, в части приобретения спортивно-технологического оборудования, инвентаря и экипировки для базовых видов спорта в соответствии с перечнями, указанными в федеральных стандартах спортивной подготовки, утвержденных Министерством спорта Российской Федерации"</t>
  </si>
  <si>
    <t xml:space="preserve">Приобретение спортивно-технологического оборудования, инвентаря и экипировки для базовых видов спорта </t>
  </si>
  <si>
    <t>3.7.</t>
  </si>
  <si>
    <t>Мероприятие № 3.7 "Дополнительная помощь местным бюджетам для решения социально-значимых вопросов", в том числе:</t>
  </si>
  <si>
    <t>Укрепление материально-технической базы спортивных школ, подведомственных отделу по физической культуре и спорту</t>
  </si>
  <si>
    <t>3.7.1</t>
  </si>
  <si>
    <t>Мероприятие № 3.7.1 "Подготовка к зиме спортивных учреждений"</t>
  </si>
  <si>
    <t>Подготовка к зиме учреждений, подведомственных отделу по физической культуре и спорту</t>
  </si>
  <si>
    <t>3.7.2</t>
  </si>
  <si>
    <t>Мероприятие № 3.7.2 "Приобретение автобуса для нужд МБУ спортивной школы № 1" г. Кропоткина"</t>
  </si>
  <si>
    <t>Приобретен автобус для МБУ СШ № 1</t>
  </si>
  <si>
    <t>3.7.3</t>
  </si>
  <si>
    <t>Мероприятие № 3.7.3 "Капитальный, текущий ремонт, укрепление материально-технической базы (МБУ СШ «Прометей»)"</t>
  </si>
  <si>
    <t>Ремонт кровли в МБУ СШ «Прометей»</t>
  </si>
  <si>
    <t>3.8.</t>
  </si>
  <si>
    <t>Мероприятие № 3.8 "Укрепление материально-технической базы МУ спортивной направленности, (приобретение автобуса для нужд МБУ спортивной школы № 1 города Кропоткина)"</t>
  </si>
  <si>
    <t>3.9.</t>
  </si>
  <si>
    <t>Осуществление капитального ремонта (МБУ СШ «Ника»</t>
  </si>
  <si>
    <t>3.10</t>
  </si>
  <si>
    <t>Мероприятие № 3.10 Мероприятия, направленные на финансирование муниципальных организаций отрасли "Физическая культура и спорт", осуществляющих спортивную подготовку и реализующих программы спортивной подготовки в соотвествии с требованиями федеральных  стандартов спортивной подготовки</t>
  </si>
  <si>
    <t>На прохождение углубленного медицинского осмотра спортсменов спортивных школ, подведомственных отделу по физической культуре и спорту администрации МО Кавказский район</t>
  </si>
  <si>
    <t>3.11</t>
  </si>
  <si>
    <t>Мероприятие № 3.11 Мероприятия, направленные на финансирование в целях обеспечения условий для развития физической культуры и массового спорта в части оплаты труда инструкторов по спорту.</t>
  </si>
  <si>
    <t>3.12</t>
  </si>
  <si>
    <t>Мероприятие № 3.12 Предоставление субсидии в целях обеспечения условий для развития физической культуры и массового спорта, связанных с закупкой спортивно-технологического оборудования для создания малых спортивных площадок в рамках реализации регионального проекта Краснодарского края "Спорт - норма жизни"</t>
  </si>
  <si>
    <t>Основное мероприятие № 4 «Организация и проведение спортивно-массовых и физкультурно-оздоровительных мероприятий»</t>
  </si>
  <si>
    <t>Вовлечение молодёжи в систематические занятия спортом, рост спортивного мастерства спортсменов района</t>
  </si>
  <si>
    <t>Учреждения подведомственные отделу по физической культуре и спорту</t>
  </si>
  <si>
    <t>4.1.</t>
  </si>
  <si>
    <t>Мероприятие № 4.1 «Расходы на обеспечение деятельности (оказание услуг) муниципальных учреждений спортивной направленности»</t>
  </si>
  <si>
    <t>Основное мероприятие № 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</si>
  <si>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Достижение высоких результатов на соревнованиях спортсменами МО Кавказский район.</t>
  </si>
  <si>
    <t>5.1.</t>
  </si>
  <si>
    <t>Мероприятие № 5.1 «Расходы на организацию и проведение мероприятий в области физической культуры и спорта»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</si>
  <si>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</si>
  <si>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 xml:space="preserve">Подготовка и участие спортсменов в муниципальных и краевых соревнованиях </t>
  </si>
  <si>
    <t>Физкультурно-спортивные клубы и центры</t>
  </si>
  <si>
    <t>Итого по муниципальной программе</t>
  </si>
  <si>
    <t>Начальник отдела по физической культуре и спорту                                                                                       А.В. Филатов</t>
  </si>
  <si>
    <t xml:space="preserve">ОБОСНОВАНИЕ РЕСУРСНОГО ОБЕСПЕЧЕНИЯ МУНИЦИПАЛЬНОЙ ПРОГРАММЫ
«РАЗВИТИЕ ФИЗИЧЕСКОЙ КУЛЬТУРЫ И СПОРТА» </t>
  </si>
  <si>
    <t>Начальник отдела по физической культуре и спорту                                    А.В. Филатов</t>
  </si>
  <si>
    <t>Мероприятие № 3.9 "Осуществление капитального ремонта "ПСД", экспертиза, тех. присоединение к сетям, приемо-сдаточная документация"</t>
  </si>
  <si>
    <t>ПРИЛОЖЕНИЕ № 1
к изменениям, утвержденным постановлением администрации муниципального образования
Кавказский район
от23.09.2019 № 1441</t>
  </si>
  <si>
    <t xml:space="preserve">ПРИЛОЖЕНИЕ № 2
к муниципальной программе муниципального образования Кавказский район "Развитие физической  культуры и спорта " 
постановления администрации муниципального образования Кавказский район 
от 20.10.2014 г. № 1658
(в редакции постановления администрации
муниципального образования
Кавказский район
от  23.09.2019 № 1441)
</t>
  </si>
  <si>
    <t>ПРИЛОЖЕНИЕ № 2
к изменениям, утвержденным постановлением администрации муниципального образования
Кавказский район
от23.09.2019 № 1441</t>
  </si>
  <si>
    <t>ПРИЛОЖЕНИЕ № 3
к муниципальной программе муниципального образования Кавказский район "Развитие физической  культуры и спорта " 
постановления администрации муниципального образования Кавказский район 
от 20.10.2014 г. № 1658
(в редакции постановления администрации
муниципального образования
Кавказский район
от  23.09.2019  № 1441 )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</si>
</sst>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164" fontId="2" fillId="0" borderId="0" xfId="1" applyNumberFormat="1" applyFont="1" applyFill="1" applyAlignment="1">
      <alignment horizontal="center" wrapText="1"/>
    </xf>
    <xf numFmtId="49" fontId="2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wrapText="1"/>
    </xf>
    <xf numFmtId="3" fontId="2" fillId="0" borderId="1" xfId="1" applyNumberFormat="1" applyFont="1" applyFill="1" applyBorder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horizontal="center" vertical="top" wrapText="1"/>
    </xf>
    <xf numFmtId="165" fontId="3" fillId="2" borderId="1" xfId="1" applyNumberFormat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4"/>
  <sheetViews>
    <sheetView view="pageBreakPreview" topLeftCell="A28" zoomScale="75" zoomScaleNormal="75" zoomScaleSheetLayoutView="75" workbookViewId="0">
      <selection activeCell="K2" sqref="K2:M2"/>
    </sheetView>
  </sheetViews>
  <sheetFormatPr defaultRowHeight="15.75"/>
  <cols>
    <col min="1" max="1" width="6.28515625" style="1" customWidth="1"/>
    <col min="2" max="2" width="41" style="2" customWidth="1"/>
    <col min="3" max="4" width="0" style="2" hidden="1" customWidth="1"/>
    <col min="5" max="5" width="6.7109375" style="2" customWidth="1"/>
    <col min="6" max="6" width="11.42578125" style="2" customWidth="1"/>
    <col min="7" max="7" width="11" style="3" customWidth="1"/>
    <col min="8" max="8" width="10.42578125" style="3" bestFit="1" customWidth="1"/>
    <col min="9" max="9" width="9.140625" style="3"/>
    <col min="10" max="10" width="11.5703125" style="3" customWidth="1"/>
    <col min="11" max="11" width="9.140625" style="3"/>
    <col min="12" max="12" width="35.5703125" style="2" customWidth="1"/>
    <col min="13" max="13" width="20.140625" style="2" customWidth="1"/>
    <col min="14" max="16384" width="9.140625" style="2"/>
  </cols>
  <sheetData>
    <row r="1" spans="1:13" ht="110.25" customHeight="1">
      <c r="K1" s="62" t="s">
        <v>107</v>
      </c>
      <c r="L1" s="62"/>
      <c r="M1" s="62"/>
    </row>
    <row r="2" spans="1:13" ht="197.85" customHeight="1">
      <c r="K2" s="62" t="s">
        <v>108</v>
      </c>
      <c r="L2" s="62"/>
      <c r="M2" s="62"/>
    </row>
    <row r="4" spans="1:13" ht="43.5" customHeight="1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6" spans="1:13" ht="38.25" customHeight="1">
      <c r="A6" s="64" t="s">
        <v>1</v>
      </c>
      <c r="B6" s="52" t="s">
        <v>2</v>
      </c>
      <c r="C6" s="65" t="s">
        <v>3</v>
      </c>
      <c r="E6" s="64" t="s">
        <v>4</v>
      </c>
      <c r="F6" s="66" t="s">
        <v>5</v>
      </c>
      <c r="G6" s="61" t="s">
        <v>6</v>
      </c>
      <c r="H6" s="61"/>
      <c r="I6" s="61"/>
      <c r="J6" s="61"/>
      <c r="K6" s="61"/>
      <c r="L6" s="66" t="s">
        <v>7</v>
      </c>
      <c r="M6" s="59" t="s">
        <v>8</v>
      </c>
    </row>
    <row r="7" spans="1:13" ht="36.75" customHeight="1">
      <c r="A7" s="64"/>
      <c r="B7" s="52"/>
      <c r="C7" s="65"/>
      <c r="E7" s="64"/>
      <c r="F7" s="66"/>
      <c r="G7" s="60" t="s">
        <v>9</v>
      </c>
      <c r="H7" s="61" t="s">
        <v>10</v>
      </c>
      <c r="I7" s="61"/>
      <c r="J7" s="61"/>
      <c r="K7" s="61"/>
      <c r="L7" s="66"/>
      <c r="M7" s="59"/>
    </row>
    <row r="8" spans="1:13" ht="108" customHeight="1">
      <c r="A8" s="64"/>
      <c r="B8" s="52"/>
      <c r="C8" s="7"/>
      <c r="E8" s="64"/>
      <c r="F8" s="66"/>
      <c r="G8" s="60"/>
      <c r="H8" s="6" t="s">
        <v>11</v>
      </c>
      <c r="I8" s="6" t="s">
        <v>12</v>
      </c>
      <c r="J8" s="6" t="s">
        <v>13</v>
      </c>
      <c r="K8" s="6" t="s">
        <v>14</v>
      </c>
      <c r="L8" s="66"/>
      <c r="M8" s="59"/>
    </row>
    <row r="9" spans="1:13">
      <c r="A9" s="4">
        <v>1</v>
      </c>
      <c r="B9" s="5">
        <f>A9+1</f>
        <v>2</v>
      </c>
      <c r="C9" s="8">
        <f t="shared" ref="C9:M9" si="0">B9+1</f>
        <v>3</v>
      </c>
      <c r="D9" s="5">
        <f t="shared" si="0"/>
        <v>4</v>
      </c>
      <c r="E9" s="5"/>
      <c r="F9" s="5">
        <f>D9+1</f>
        <v>5</v>
      </c>
      <c r="G9" s="9">
        <f t="shared" si="0"/>
        <v>6</v>
      </c>
      <c r="H9" s="9">
        <f t="shared" si="0"/>
        <v>7</v>
      </c>
      <c r="I9" s="9">
        <f t="shared" si="0"/>
        <v>8</v>
      </c>
      <c r="J9" s="9">
        <f t="shared" si="0"/>
        <v>9</v>
      </c>
      <c r="K9" s="9">
        <f t="shared" si="0"/>
        <v>10</v>
      </c>
      <c r="L9" s="5">
        <f t="shared" si="0"/>
        <v>11</v>
      </c>
      <c r="M9" s="5">
        <f t="shared" si="0"/>
        <v>12</v>
      </c>
    </row>
    <row r="10" spans="1:13" ht="15" customHeight="1">
      <c r="A10" s="46"/>
      <c r="B10" s="47" t="s">
        <v>15</v>
      </c>
      <c r="C10" s="10"/>
      <c r="D10" s="11"/>
      <c r="E10" s="48"/>
      <c r="F10" s="12" t="s">
        <v>16</v>
      </c>
      <c r="G10" s="13">
        <f>SUM(H10:K10)</f>
        <v>14593</v>
      </c>
      <c r="H10" s="13">
        <f>SUM(H11:H17)</f>
        <v>0</v>
      </c>
      <c r="I10" s="13">
        <f>SUM(I11:I17)</f>
        <v>0</v>
      </c>
      <c r="J10" s="13">
        <f>SUM(J11:J17)</f>
        <v>14593</v>
      </c>
      <c r="K10" s="13">
        <f>SUM(K11:K17)</f>
        <v>0</v>
      </c>
      <c r="L10" s="57" t="s">
        <v>17</v>
      </c>
      <c r="M10" s="51"/>
    </row>
    <row r="11" spans="1:13">
      <c r="A11" s="46"/>
      <c r="B11" s="47"/>
      <c r="C11" s="10"/>
      <c r="D11" s="11"/>
      <c r="E11" s="48"/>
      <c r="F11" s="12">
        <v>2015</v>
      </c>
      <c r="G11" s="13">
        <f>SUM(H11:K11)</f>
        <v>1950</v>
      </c>
      <c r="H11" s="13">
        <f t="shared" ref="H11:K17" si="1">H19</f>
        <v>0</v>
      </c>
      <c r="I11" s="13">
        <f t="shared" si="1"/>
        <v>0</v>
      </c>
      <c r="J11" s="13">
        <f t="shared" si="1"/>
        <v>1950</v>
      </c>
      <c r="K11" s="13">
        <f t="shared" si="1"/>
        <v>0</v>
      </c>
      <c r="L11" s="57"/>
      <c r="M11" s="51"/>
    </row>
    <row r="12" spans="1:13">
      <c r="A12" s="46"/>
      <c r="B12" s="47"/>
      <c r="C12" s="10"/>
      <c r="D12" s="11"/>
      <c r="E12" s="48"/>
      <c r="F12" s="12">
        <v>2016</v>
      </c>
      <c r="G12" s="13">
        <f t="shared" ref="G12:G17" si="2">SUM(H12:K12)</f>
        <v>1555</v>
      </c>
      <c r="H12" s="13">
        <f t="shared" si="1"/>
        <v>0</v>
      </c>
      <c r="I12" s="13">
        <f t="shared" si="1"/>
        <v>0</v>
      </c>
      <c r="J12" s="13">
        <f t="shared" si="1"/>
        <v>1555</v>
      </c>
      <c r="K12" s="13">
        <f t="shared" si="1"/>
        <v>0</v>
      </c>
      <c r="L12" s="57"/>
      <c r="M12" s="51"/>
    </row>
    <row r="13" spans="1:13">
      <c r="A13" s="46"/>
      <c r="B13" s="47"/>
      <c r="C13" s="10"/>
      <c r="D13" s="11"/>
      <c r="E13" s="48"/>
      <c r="F13" s="12">
        <v>2017</v>
      </c>
      <c r="G13" s="13">
        <f t="shared" si="2"/>
        <v>1910</v>
      </c>
      <c r="H13" s="13">
        <f t="shared" si="1"/>
        <v>0</v>
      </c>
      <c r="I13" s="13">
        <f t="shared" si="1"/>
        <v>0</v>
      </c>
      <c r="J13" s="13">
        <f t="shared" si="1"/>
        <v>1910</v>
      </c>
      <c r="K13" s="13">
        <f t="shared" si="1"/>
        <v>0</v>
      </c>
      <c r="L13" s="57"/>
      <c r="M13" s="51"/>
    </row>
    <row r="14" spans="1:13">
      <c r="A14" s="46"/>
      <c r="B14" s="47"/>
      <c r="C14" s="10"/>
      <c r="D14" s="11"/>
      <c r="E14" s="48"/>
      <c r="F14" s="15">
        <v>2018</v>
      </c>
      <c r="G14" s="13">
        <f t="shared" si="2"/>
        <v>2286</v>
      </c>
      <c r="H14" s="13">
        <f t="shared" si="1"/>
        <v>0</v>
      </c>
      <c r="I14" s="13">
        <f t="shared" si="1"/>
        <v>0</v>
      </c>
      <c r="J14" s="13">
        <f t="shared" si="1"/>
        <v>2286</v>
      </c>
      <c r="K14" s="13">
        <f t="shared" si="1"/>
        <v>0</v>
      </c>
      <c r="L14" s="57"/>
      <c r="M14" s="51"/>
    </row>
    <row r="15" spans="1:13">
      <c r="A15" s="46"/>
      <c r="B15" s="47"/>
      <c r="C15" s="10"/>
      <c r="D15" s="11"/>
      <c r="E15" s="48"/>
      <c r="F15" s="15">
        <v>2019</v>
      </c>
      <c r="G15" s="13">
        <f t="shared" si="2"/>
        <v>2232</v>
      </c>
      <c r="H15" s="13">
        <f t="shared" si="1"/>
        <v>0</v>
      </c>
      <c r="I15" s="13">
        <f t="shared" si="1"/>
        <v>0</v>
      </c>
      <c r="J15" s="13">
        <f t="shared" si="1"/>
        <v>2232</v>
      </c>
      <c r="K15" s="13">
        <f t="shared" si="1"/>
        <v>0</v>
      </c>
      <c r="L15" s="57"/>
      <c r="M15" s="51"/>
    </row>
    <row r="16" spans="1:13">
      <c r="A16" s="46"/>
      <c r="B16" s="47"/>
      <c r="C16" s="10"/>
      <c r="D16" s="11"/>
      <c r="E16" s="48"/>
      <c r="F16" s="15">
        <v>2020</v>
      </c>
      <c r="G16" s="13">
        <f t="shared" si="2"/>
        <v>2330</v>
      </c>
      <c r="H16" s="13">
        <f t="shared" si="1"/>
        <v>0</v>
      </c>
      <c r="I16" s="13">
        <f t="shared" si="1"/>
        <v>0</v>
      </c>
      <c r="J16" s="13">
        <f t="shared" si="1"/>
        <v>2330</v>
      </c>
      <c r="K16" s="13">
        <f t="shared" si="1"/>
        <v>0</v>
      </c>
      <c r="L16" s="57"/>
      <c r="M16" s="51"/>
    </row>
    <row r="17" spans="1:13">
      <c r="A17" s="46"/>
      <c r="B17" s="47"/>
      <c r="C17" s="10"/>
      <c r="D17" s="11"/>
      <c r="E17" s="48"/>
      <c r="F17" s="15">
        <v>2021</v>
      </c>
      <c r="G17" s="13">
        <f t="shared" si="2"/>
        <v>2330</v>
      </c>
      <c r="H17" s="13">
        <f t="shared" si="1"/>
        <v>0</v>
      </c>
      <c r="I17" s="13">
        <f t="shared" si="1"/>
        <v>0</v>
      </c>
      <c r="J17" s="13">
        <f t="shared" si="1"/>
        <v>2330</v>
      </c>
      <c r="K17" s="13">
        <f t="shared" si="1"/>
        <v>0</v>
      </c>
      <c r="L17" s="57"/>
      <c r="M17" s="51"/>
    </row>
    <row r="18" spans="1:13" ht="12.75" customHeight="1">
      <c r="A18" s="46" t="s">
        <v>18</v>
      </c>
      <c r="B18" s="50" t="s">
        <v>19</v>
      </c>
      <c r="C18" s="17"/>
      <c r="E18" s="52"/>
      <c r="F18" s="12" t="s">
        <v>16</v>
      </c>
      <c r="G18" s="18">
        <f>SUM(H18:K18)</f>
        <v>14593</v>
      </c>
      <c r="H18" s="18">
        <f>SUM(H19:H25)</f>
        <v>0</v>
      </c>
      <c r="I18" s="18">
        <f>SUM(I19:I25)</f>
        <v>0</v>
      </c>
      <c r="J18" s="18">
        <f>SUM(J19:J25)</f>
        <v>14593</v>
      </c>
      <c r="K18" s="18">
        <f>SUM(K19:K25)</f>
        <v>0</v>
      </c>
      <c r="L18" s="57"/>
      <c r="M18" s="51"/>
    </row>
    <row r="19" spans="1:13">
      <c r="A19" s="46"/>
      <c r="B19" s="50"/>
      <c r="C19" s="17"/>
      <c r="E19" s="52"/>
      <c r="F19" s="19">
        <v>2015</v>
      </c>
      <c r="G19" s="18">
        <f>SUM(H19:K19)</f>
        <v>1950</v>
      </c>
      <c r="H19" s="18">
        <v>0</v>
      </c>
      <c r="I19" s="18">
        <v>0</v>
      </c>
      <c r="J19" s="18">
        <v>1950</v>
      </c>
      <c r="K19" s="18">
        <v>0</v>
      </c>
      <c r="L19" s="57"/>
      <c r="M19" s="51"/>
    </row>
    <row r="20" spans="1:13">
      <c r="A20" s="46"/>
      <c r="B20" s="50"/>
      <c r="C20" s="17"/>
      <c r="E20" s="52"/>
      <c r="F20" s="19">
        <v>2016</v>
      </c>
      <c r="G20" s="18">
        <f t="shared" ref="G20:G25" si="3">SUM(H20:K20)</f>
        <v>1555</v>
      </c>
      <c r="H20" s="18">
        <v>0</v>
      </c>
      <c r="I20" s="18">
        <v>0</v>
      </c>
      <c r="J20" s="18">
        <v>1555</v>
      </c>
      <c r="K20" s="18">
        <v>0</v>
      </c>
      <c r="L20" s="57"/>
      <c r="M20" s="51"/>
    </row>
    <row r="21" spans="1:13">
      <c r="A21" s="46"/>
      <c r="B21" s="50"/>
      <c r="C21" s="17"/>
      <c r="E21" s="52"/>
      <c r="F21" s="19">
        <v>2017</v>
      </c>
      <c r="G21" s="18">
        <f t="shared" si="3"/>
        <v>1910</v>
      </c>
      <c r="H21" s="18">
        <v>0</v>
      </c>
      <c r="I21" s="18">
        <v>0</v>
      </c>
      <c r="J21" s="18">
        <f>1888+22</f>
        <v>1910</v>
      </c>
      <c r="K21" s="18">
        <v>0</v>
      </c>
      <c r="L21" s="57"/>
      <c r="M21" s="51"/>
    </row>
    <row r="22" spans="1:13">
      <c r="A22" s="46"/>
      <c r="B22" s="50"/>
      <c r="C22" s="17"/>
      <c r="E22" s="52"/>
      <c r="F22" s="20">
        <v>2018</v>
      </c>
      <c r="G22" s="18">
        <f t="shared" si="3"/>
        <v>2286</v>
      </c>
      <c r="H22" s="18">
        <v>0</v>
      </c>
      <c r="I22" s="18">
        <v>0</v>
      </c>
      <c r="J22" s="18">
        <f>2261+25</f>
        <v>2286</v>
      </c>
      <c r="K22" s="18">
        <v>0</v>
      </c>
      <c r="L22" s="57"/>
      <c r="M22" s="51"/>
    </row>
    <row r="23" spans="1:13">
      <c r="A23" s="46"/>
      <c r="B23" s="50"/>
      <c r="C23" s="17"/>
      <c r="E23" s="52"/>
      <c r="F23" s="20">
        <v>2019</v>
      </c>
      <c r="G23" s="18">
        <f t="shared" si="3"/>
        <v>2232</v>
      </c>
      <c r="H23" s="18">
        <v>0</v>
      </c>
      <c r="I23" s="18">
        <v>0</v>
      </c>
      <c r="J23" s="18">
        <v>2232</v>
      </c>
      <c r="K23" s="18">
        <v>0</v>
      </c>
      <c r="L23" s="57"/>
      <c r="M23" s="51"/>
    </row>
    <row r="24" spans="1:13">
      <c r="A24" s="46"/>
      <c r="B24" s="50"/>
      <c r="C24" s="17"/>
      <c r="E24" s="52"/>
      <c r="F24" s="20">
        <v>2020</v>
      </c>
      <c r="G24" s="18">
        <f t="shared" si="3"/>
        <v>2330</v>
      </c>
      <c r="H24" s="18">
        <v>0</v>
      </c>
      <c r="I24" s="18">
        <v>0</v>
      </c>
      <c r="J24" s="18">
        <v>2330</v>
      </c>
      <c r="K24" s="18">
        <v>0</v>
      </c>
      <c r="L24" s="57"/>
      <c r="M24" s="51"/>
    </row>
    <row r="25" spans="1:13">
      <c r="A25" s="46"/>
      <c r="B25" s="50"/>
      <c r="C25" s="17"/>
      <c r="E25" s="52"/>
      <c r="F25" s="20">
        <v>2021</v>
      </c>
      <c r="G25" s="18">
        <f t="shared" si="3"/>
        <v>2330</v>
      </c>
      <c r="H25" s="18">
        <v>0</v>
      </c>
      <c r="I25" s="18">
        <v>0</v>
      </c>
      <c r="J25" s="18">
        <v>2330</v>
      </c>
      <c r="K25" s="18">
        <v>0</v>
      </c>
      <c r="L25" s="57"/>
      <c r="M25" s="51"/>
    </row>
    <row r="26" spans="1:13" ht="15.75" customHeight="1">
      <c r="A26" s="46">
        <v>2</v>
      </c>
      <c r="B26" s="47" t="s">
        <v>20</v>
      </c>
      <c r="C26" s="10"/>
      <c r="D26" s="11"/>
      <c r="E26" s="48"/>
      <c r="F26" s="12" t="s">
        <v>16</v>
      </c>
      <c r="G26" s="13">
        <f>SUM(H26:K26)</f>
        <v>116159.1</v>
      </c>
      <c r="H26" s="13">
        <f>SUM(H27:H33)</f>
        <v>0</v>
      </c>
      <c r="I26" s="13">
        <f>SUM(I27:I33)</f>
        <v>669.09999999999991</v>
      </c>
      <c r="J26" s="13">
        <f>SUM(J27:J33)</f>
        <v>107906.9</v>
      </c>
      <c r="K26" s="13">
        <f>SUM(K27:K33)</f>
        <v>7583.1</v>
      </c>
      <c r="L26" s="57" t="s">
        <v>21</v>
      </c>
      <c r="M26" s="49" t="s">
        <v>22</v>
      </c>
    </row>
    <row r="27" spans="1:13" ht="15" customHeight="1">
      <c r="A27" s="46"/>
      <c r="B27" s="47"/>
      <c r="C27" s="10"/>
      <c r="D27" s="11"/>
      <c r="E27" s="48"/>
      <c r="F27" s="12">
        <v>2015</v>
      </c>
      <c r="G27" s="13">
        <f>SUM(H27:K27)</f>
        <v>58009.8</v>
      </c>
      <c r="H27" s="13">
        <f t="shared" ref="H27:K33" si="4">H35+H43+H51+H59+H67</f>
        <v>0</v>
      </c>
      <c r="I27" s="13">
        <f t="shared" si="4"/>
        <v>347.9</v>
      </c>
      <c r="J27" s="13">
        <f t="shared" si="4"/>
        <v>53533.9</v>
      </c>
      <c r="K27" s="13">
        <f t="shared" si="4"/>
        <v>4128</v>
      </c>
      <c r="L27" s="57"/>
      <c r="M27" s="49"/>
    </row>
    <row r="28" spans="1:13" ht="15" customHeight="1">
      <c r="A28" s="46"/>
      <c r="B28" s="47"/>
      <c r="C28" s="10"/>
      <c r="D28" s="11"/>
      <c r="E28" s="48"/>
      <c r="F28" s="12">
        <v>2016</v>
      </c>
      <c r="G28" s="13">
        <f t="shared" ref="G28:G35" si="5">SUM(H28:K28)</f>
        <v>58149.299999999996</v>
      </c>
      <c r="H28" s="13">
        <f t="shared" si="4"/>
        <v>0</v>
      </c>
      <c r="I28" s="13">
        <f t="shared" si="4"/>
        <v>321.2</v>
      </c>
      <c r="J28" s="13">
        <f t="shared" si="4"/>
        <v>54373</v>
      </c>
      <c r="K28" s="13">
        <f t="shared" si="4"/>
        <v>3455.1</v>
      </c>
      <c r="L28" s="57"/>
      <c r="M28" s="49"/>
    </row>
    <row r="29" spans="1:13" ht="15" customHeight="1">
      <c r="A29" s="46"/>
      <c r="B29" s="47"/>
      <c r="C29" s="10"/>
      <c r="D29" s="11"/>
      <c r="E29" s="48"/>
      <c r="F29" s="12">
        <v>2017</v>
      </c>
      <c r="G29" s="13">
        <f t="shared" si="5"/>
        <v>0</v>
      </c>
      <c r="H29" s="13">
        <f t="shared" si="4"/>
        <v>0</v>
      </c>
      <c r="I29" s="13">
        <f t="shared" si="4"/>
        <v>0</v>
      </c>
      <c r="J29" s="13">
        <f t="shared" si="4"/>
        <v>0</v>
      </c>
      <c r="K29" s="13">
        <f t="shared" si="4"/>
        <v>0</v>
      </c>
      <c r="L29" s="57"/>
      <c r="M29" s="49"/>
    </row>
    <row r="30" spans="1:13" ht="15" customHeight="1">
      <c r="A30" s="46"/>
      <c r="B30" s="47"/>
      <c r="C30" s="10"/>
      <c r="D30" s="11"/>
      <c r="E30" s="48"/>
      <c r="F30" s="15">
        <v>2018</v>
      </c>
      <c r="G30" s="13">
        <f t="shared" si="5"/>
        <v>0</v>
      </c>
      <c r="H30" s="13">
        <f t="shared" si="4"/>
        <v>0</v>
      </c>
      <c r="I30" s="13">
        <f t="shared" si="4"/>
        <v>0</v>
      </c>
      <c r="J30" s="13">
        <f t="shared" si="4"/>
        <v>0</v>
      </c>
      <c r="K30" s="13">
        <f t="shared" si="4"/>
        <v>0</v>
      </c>
      <c r="L30" s="57"/>
      <c r="M30" s="49"/>
    </row>
    <row r="31" spans="1:13" ht="15" customHeight="1">
      <c r="A31" s="46"/>
      <c r="B31" s="47"/>
      <c r="C31" s="10"/>
      <c r="D31" s="11"/>
      <c r="E31" s="48"/>
      <c r="F31" s="15">
        <v>2019</v>
      </c>
      <c r="G31" s="13">
        <f t="shared" si="5"/>
        <v>0</v>
      </c>
      <c r="H31" s="13">
        <f t="shared" si="4"/>
        <v>0</v>
      </c>
      <c r="I31" s="13">
        <f t="shared" si="4"/>
        <v>0</v>
      </c>
      <c r="J31" s="13">
        <f t="shared" si="4"/>
        <v>0</v>
      </c>
      <c r="K31" s="13">
        <f t="shared" si="4"/>
        <v>0</v>
      </c>
      <c r="L31" s="57"/>
      <c r="M31" s="49"/>
    </row>
    <row r="32" spans="1:13" ht="15" customHeight="1">
      <c r="A32" s="46"/>
      <c r="B32" s="47"/>
      <c r="C32" s="10"/>
      <c r="D32" s="11"/>
      <c r="E32" s="48"/>
      <c r="F32" s="15">
        <v>2020</v>
      </c>
      <c r="G32" s="13">
        <f t="shared" si="5"/>
        <v>0</v>
      </c>
      <c r="H32" s="13">
        <f t="shared" si="4"/>
        <v>0</v>
      </c>
      <c r="I32" s="13">
        <f t="shared" si="4"/>
        <v>0</v>
      </c>
      <c r="J32" s="13">
        <f t="shared" si="4"/>
        <v>0</v>
      </c>
      <c r="K32" s="13">
        <f t="shared" si="4"/>
        <v>0</v>
      </c>
      <c r="L32" s="57"/>
      <c r="M32" s="49"/>
    </row>
    <row r="33" spans="1:13" ht="31.5" customHeight="1">
      <c r="A33" s="46"/>
      <c r="B33" s="47"/>
      <c r="C33" s="10"/>
      <c r="D33" s="11"/>
      <c r="E33" s="48"/>
      <c r="F33" s="15">
        <v>2021</v>
      </c>
      <c r="G33" s="13">
        <f t="shared" si="5"/>
        <v>0</v>
      </c>
      <c r="H33" s="13">
        <f t="shared" si="4"/>
        <v>0</v>
      </c>
      <c r="I33" s="13">
        <f t="shared" si="4"/>
        <v>0</v>
      </c>
      <c r="J33" s="13">
        <f t="shared" si="4"/>
        <v>0</v>
      </c>
      <c r="K33" s="13">
        <f t="shared" si="4"/>
        <v>0</v>
      </c>
      <c r="L33" s="57"/>
      <c r="M33" s="49"/>
    </row>
    <row r="34" spans="1:13" ht="60.75" customHeight="1">
      <c r="A34" s="46" t="s">
        <v>23</v>
      </c>
      <c r="B34" s="50" t="s">
        <v>24</v>
      </c>
      <c r="C34" s="17"/>
      <c r="E34" s="52"/>
      <c r="F34" s="12" t="s">
        <v>16</v>
      </c>
      <c r="G34" s="18">
        <f t="shared" si="5"/>
        <v>113460</v>
      </c>
      <c r="H34" s="18">
        <f>SUM(H35:H41)</f>
        <v>0</v>
      </c>
      <c r="I34" s="18">
        <f>SUM(I35:I41)</f>
        <v>0</v>
      </c>
      <c r="J34" s="21">
        <f>SUM(J35:J41)</f>
        <v>105876.9</v>
      </c>
      <c r="K34" s="18">
        <f>SUM(K35:K41)</f>
        <v>7583.1</v>
      </c>
      <c r="L34" s="58" t="s">
        <v>25</v>
      </c>
      <c r="M34" s="49"/>
    </row>
    <row r="35" spans="1:13" ht="24.75" customHeight="1">
      <c r="A35" s="46"/>
      <c r="B35" s="50"/>
      <c r="C35" s="17"/>
      <c r="E35" s="52"/>
      <c r="F35" s="19">
        <v>2015</v>
      </c>
      <c r="G35" s="18">
        <f t="shared" si="5"/>
        <v>57316.9</v>
      </c>
      <c r="H35" s="18">
        <v>0</v>
      </c>
      <c r="I35" s="18">
        <v>0</v>
      </c>
      <c r="J35" s="22">
        <v>53188.9</v>
      </c>
      <c r="K35" s="23">
        <v>4128</v>
      </c>
      <c r="L35" s="58"/>
      <c r="M35" s="49"/>
    </row>
    <row r="36" spans="1:13">
      <c r="A36" s="46"/>
      <c r="B36" s="50"/>
      <c r="C36" s="17"/>
      <c r="E36" s="52"/>
      <c r="F36" s="19">
        <v>2016</v>
      </c>
      <c r="G36" s="18">
        <f t="shared" ref="G36:G99" si="6">SUM(H36:K36)</f>
        <v>56143.1</v>
      </c>
      <c r="H36" s="18">
        <v>0</v>
      </c>
      <c r="I36" s="18">
        <v>0</v>
      </c>
      <c r="J36" s="22">
        <v>52688</v>
      </c>
      <c r="K36" s="23">
        <v>3455.1</v>
      </c>
      <c r="L36" s="58"/>
      <c r="M36" s="49"/>
    </row>
    <row r="37" spans="1:13">
      <c r="A37" s="46"/>
      <c r="B37" s="50"/>
      <c r="C37" s="17"/>
      <c r="E37" s="52"/>
      <c r="F37" s="19">
        <v>2017</v>
      </c>
      <c r="G37" s="18">
        <f t="shared" si="6"/>
        <v>0</v>
      </c>
      <c r="H37" s="18">
        <v>0</v>
      </c>
      <c r="I37" s="18">
        <v>0</v>
      </c>
      <c r="J37" s="22">
        <v>0</v>
      </c>
      <c r="K37" s="23">
        <v>0</v>
      </c>
      <c r="L37" s="58"/>
      <c r="M37" s="49"/>
    </row>
    <row r="38" spans="1:13">
      <c r="A38" s="46"/>
      <c r="B38" s="50"/>
      <c r="C38" s="17"/>
      <c r="E38" s="52"/>
      <c r="F38" s="20">
        <v>2018</v>
      </c>
      <c r="G38" s="18">
        <f t="shared" si="6"/>
        <v>0</v>
      </c>
      <c r="H38" s="18">
        <v>0</v>
      </c>
      <c r="I38" s="18">
        <v>0</v>
      </c>
      <c r="J38" s="22">
        <v>0</v>
      </c>
      <c r="K38" s="23">
        <v>0</v>
      </c>
      <c r="L38" s="58"/>
      <c r="M38" s="49"/>
    </row>
    <row r="39" spans="1:13" ht="22.5" customHeight="1">
      <c r="A39" s="46"/>
      <c r="B39" s="50"/>
      <c r="C39" s="17"/>
      <c r="E39" s="52"/>
      <c r="F39" s="20">
        <v>2019</v>
      </c>
      <c r="G39" s="18">
        <f t="shared" si="6"/>
        <v>0</v>
      </c>
      <c r="H39" s="18">
        <v>0</v>
      </c>
      <c r="I39" s="18">
        <v>0</v>
      </c>
      <c r="J39" s="22">
        <v>0</v>
      </c>
      <c r="K39" s="23">
        <v>0</v>
      </c>
      <c r="L39" s="58"/>
      <c r="M39" s="49"/>
    </row>
    <row r="40" spans="1:13">
      <c r="A40" s="46"/>
      <c r="B40" s="50"/>
      <c r="C40" s="17"/>
      <c r="E40" s="52"/>
      <c r="F40" s="20">
        <v>2020</v>
      </c>
      <c r="G40" s="18">
        <f t="shared" si="6"/>
        <v>0</v>
      </c>
      <c r="H40" s="18">
        <v>0</v>
      </c>
      <c r="I40" s="18">
        <v>0</v>
      </c>
      <c r="J40" s="24">
        <v>0</v>
      </c>
      <c r="K40" s="25">
        <v>0</v>
      </c>
      <c r="L40" s="58"/>
      <c r="M40" s="49"/>
    </row>
    <row r="41" spans="1:13" ht="34.5" customHeight="1">
      <c r="A41" s="46"/>
      <c r="B41" s="50"/>
      <c r="C41" s="17"/>
      <c r="E41" s="52"/>
      <c r="F41" s="20">
        <v>2021</v>
      </c>
      <c r="G41" s="18">
        <f t="shared" si="6"/>
        <v>0</v>
      </c>
      <c r="H41" s="18">
        <v>0</v>
      </c>
      <c r="I41" s="18">
        <v>0</v>
      </c>
      <c r="J41" s="24">
        <v>0</v>
      </c>
      <c r="K41" s="25">
        <v>0</v>
      </c>
      <c r="L41" s="58"/>
      <c r="M41" s="49"/>
    </row>
    <row r="42" spans="1:13" ht="66" customHeight="1">
      <c r="A42" s="46" t="s">
        <v>26</v>
      </c>
      <c r="B42" s="50" t="s">
        <v>27</v>
      </c>
      <c r="C42" s="17"/>
      <c r="E42" s="52"/>
      <c r="F42" s="12" t="s">
        <v>16</v>
      </c>
      <c r="G42" s="26">
        <f t="shared" si="6"/>
        <v>610.79999999999995</v>
      </c>
      <c r="H42" s="26">
        <f>SUM(H43:H49)</f>
        <v>0</v>
      </c>
      <c r="I42" s="26">
        <f>SUM(I43:I49)</f>
        <v>610.79999999999995</v>
      </c>
      <c r="J42" s="27">
        <f>SUM(J43:J49)</f>
        <v>0</v>
      </c>
      <c r="K42" s="27">
        <f>SUM(K43:K49)</f>
        <v>0</v>
      </c>
      <c r="L42" s="49" t="s">
        <v>28</v>
      </c>
      <c r="M42" s="49"/>
    </row>
    <row r="43" spans="1:13" ht="36.75" customHeight="1">
      <c r="A43" s="46"/>
      <c r="B43" s="50"/>
      <c r="C43" s="17"/>
      <c r="E43" s="52"/>
      <c r="F43" s="19">
        <v>2015</v>
      </c>
      <c r="G43" s="26">
        <f t="shared" si="6"/>
        <v>322.89999999999998</v>
      </c>
      <c r="H43" s="26">
        <v>0</v>
      </c>
      <c r="I43" s="28">
        <v>322.89999999999998</v>
      </c>
      <c r="J43" s="26">
        <v>0</v>
      </c>
      <c r="K43" s="26">
        <v>0</v>
      </c>
      <c r="L43" s="49"/>
      <c r="M43" s="49"/>
    </row>
    <row r="44" spans="1:13" ht="24" customHeight="1">
      <c r="A44" s="46"/>
      <c r="B44" s="50"/>
      <c r="C44" s="17"/>
      <c r="E44" s="52"/>
      <c r="F44" s="19">
        <v>2016</v>
      </c>
      <c r="G44" s="26">
        <f t="shared" si="6"/>
        <v>287.89999999999998</v>
      </c>
      <c r="H44" s="26">
        <v>0</v>
      </c>
      <c r="I44" s="28">
        <v>287.89999999999998</v>
      </c>
      <c r="J44" s="26">
        <v>0</v>
      </c>
      <c r="K44" s="26">
        <v>0</v>
      </c>
      <c r="L44" s="49"/>
      <c r="M44" s="49"/>
    </row>
    <row r="45" spans="1:13">
      <c r="A45" s="46"/>
      <c r="B45" s="50"/>
      <c r="C45" s="17"/>
      <c r="E45" s="52"/>
      <c r="F45" s="19">
        <v>2017</v>
      </c>
      <c r="G45" s="26">
        <f t="shared" si="6"/>
        <v>0</v>
      </c>
      <c r="H45" s="26">
        <v>0</v>
      </c>
      <c r="I45" s="28">
        <v>0</v>
      </c>
      <c r="J45" s="26">
        <v>0</v>
      </c>
      <c r="K45" s="26">
        <v>0</v>
      </c>
      <c r="L45" s="49"/>
      <c r="M45" s="49"/>
    </row>
    <row r="46" spans="1:13">
      <c r="A46" s="46"/>
      <c r="B46" s="50"/>
      <c r="C46" s="17"/>
      <c r="E46" s="52"/>
      <c r="F46" s="20">
        <v>2018</v>
      </c>
      <c r="G46" s="26">
        <f t="shared" si="6"/>
        <v>0</v>
      </c>
      <c r="H46" s="26">
        <v>0</v>
      </c>
      <c r="I46" s="28">
        <v>0</v>
      </c>
      <c r="J46" s="26">
        <v>0</v>
      </c>
      <c r="K46" s="26">
        <v>0</v>
      </c>
      <c r="L46" s="49"/>
      <c r="M46" s="49"/>
    </row>
    <row r="47" spans="1:13">
      <c r="A47" s="46"/>
      <c r="B47" s="50"/>
      <c r="C47" s="17"/>
      <c r="E47" s="52"/>
      <c r="F47" s="20">
        <v>2019</v>
      </c>
      <c r="G47" s="26">
        <f t="shared" si="6"/>
        <v>0</v>
      </c>
      <c r="H47" s="26">
        <v>0</v>
      </c>
      <c r="I47" s="28">
        <v>0</v>
      </c>
      <c r="J47" s="26">
        <v>0</v>
      </c>
      <c r="K47" s="26">
        <v>0</v>
      </c>
      <c r="L47" s="49"/>
      <c r="M47" s="49"/>
    </row>
    <row r="48" spans="1:13">
      <c r="A48" s="46"/>
      <c r="B48" s="50"/>
      <c r="C48" s="17"/>
      <c r="E48" s="52"/>
      <c r="F48" s="20">
        <v>2020</v>
      </c>
      <c r="G48" s="26">
        <f t="shared" si="6"/>
        <v>0</v>
      </c>
      <c r="H48" s="26">
        <v>0</v>
      </c>
      <c r="I48" s="29">
        <v>0</v>
      </c>
      <c r="J48" s="26">
        <v>0</v>
      </c>
      <c r="K48" s="26">
        <v>0</v>
      </c>
      <c r="L48" s="49"/>
      <c r="M48" s="49"/>
    </row>
    <row r="49" spans="1:13">
      <c r="A49" s="46"/>
      <c r="B49" s="50"/>
      <c r="C49" s="17"/>
      <c r="E49" s="52"/>
      <c r="F49" s="20">
        <v>2021</v>
      </c>
      <c r="G49" s="26">
        <f t="shared" si="6"/>
        <v>0</v>
      </c>
      <c r="H49" s="26">
        <v>0</v>
      </c>
      <c r="I49" s="29">
        <v>0</v>
      </c>
      <c r="J49" s="26">
        <v>0</v>
      </c>
      <c r="K49" s="26">
        <v>0</v>
      </c>
      <c r="L49" s="49"/>
      <c r="M49" s="49"/>
    </row>
    <row r="50" spans="1:13" ht="12.75" customHeight="1">
      <c r="A50" s="46" t="s">
        <v>29</v>
      </c>
      <c r="B50" s="50" t="s">
        <v>30</v>
      </c>
      <c r="C50" s="17"/>
      <c r="E50" s="52"/>
      <c r="F50" s="12" t="s">
        <v>16</v>
      </c>
      <c r="G50" s="18">
        <f t="shared" si="6"/>
        <v>83.3</v>
      </c>
      <c r="H50" s="18">
        <f>SUM(H51:H57)</f>
        <v>0</v>
      </c>
      <c r="I50" s="30">
        <f>SUM(I51:I57)</f>
        <v>58.3</v>
      </c>
      <c r="J50" s="18">
        <f>SUM(J51:J57)</f>
        <v>25</v>
      </c>
      <c r="K50" s="18">
        <f>SUM(K51:K57)</f>
        <v>0</v>
      </c>
      <c r="L50" s="49" t="s">
        <v>31</v>
      </c>
      <c r="M50" s="49"/>
    </row>
    <row r="51" spans="1:13">
      <c r="A51" s="46"/>
      <c r="B51" s="50"/>
      <c r="C51" s="17"/>
      <c r="E51" s="52"/>
      <c r="F51" s="19">
        <v>2015</v>
      </c>
      <c r="G51" s="18">
        <f t="shared" si="6"/>
        <v>50</v>
      </c>
      <c r="H51" s="18">
        <v>0</v>
      </c>
      <c r="I51" s="25">
        <v>25</v>
      </c>
      <c r="J51" s="25">
        <v>25</v>
      </c>
      <c r="K51" s="18">
        <v>0</v>
      </c>
      <c r="L51" s="49"/>
      <c r="M51" s="49"/>
    </row>
    <row r="52" spans="1:13">
      <c r="A52" s="46"/>
      <c r="B52" s="50"/>
      <c r="C52" s="17"/>
      <c r="E52" s="52"/>
      <c r="F52" s="19">
        <v>2016</v>
      </c>
      <c r="G52" s="18">
        <f t="shared" si="6"/>
        <v>33.299999999999997</v>
      </c>
      <c r="H52" s="18">
        <v>0</v>
      </c>
      <c r="I52" s="25">
        <v>33.299999999999997</v>
      </c>
      <c r="J52" s="25">
        <v>0</v>
      </c>
      <c r="K52" s="18">
        <v>0</v>
      </c>
      <c r="L52" s="49"/>
      <c r="M52" s="49"/>
    </row>
    <row r="53" spans="1:13">
      <c r="A53" s="46"/>
      <c r="B53" s="50"/>
      <c r="C53" s="17"/>
      <c r="E53" s="52"/>
      <c r="F53" s="19">
        <v>2017</v>
      </c>
      <c r="G53" s="18">
        <f t="shared" si="6"/>
        <v>0</v>
      </c>
      <c r="H53" s="18">
        <v>0</v>
      </c>
      <c r="I53" s="25">
        <f>22.2-22.2</f>
        <v>0</v>
      </c>
      <c r="J53" s="25">
        <v>0</v>
      </c>
      <c r="K53" s="18">
        <v>0</v>
      </c>
      <c r="L53" s="49"/>
      <c r="M53" s="49"/>
    </row>
    <row r="54" spans="1:13">
      <c r="A54" s="46"/>
      <c r="B54" s="50"/>
      <c r="C54" s="17"/>
      <c r="E54" s="52"/>
      <c r="F54" s="20">
        <v>2018</v>
      </c>
      <c r="G54" s="18">
        <f t="shared" si="6"/>
        <v>0</v>
      </c>
      <c r="H54" s="18">
        <v>0</v>
      </c>
      <c r="I54" s="25">
        <v>0</v>
      </c>
      <c r="J54" s="25">
        <v>0</v>
      </c>
      <c r="K54" s="18">
        <v>0</v>
      </c>
      <c r="L54" s="49"/>
      <c r="M54" s="49"/>
    </row>
    <row r="55" spans="1:13">
      <c r="A55" s="46"/>
      <c r="B55" s="50"/>
      <c r="C55" s="17"/>
      <c r="E55" s="52"/>
      <c r="F55" s="20">
        <v>2019</v>
      </c>
      <c r="G55" s="18">
        <f t="shared" si="6"/>
        <v>0</v>
      </c>
      <c r="H55" s="18">
        <v>0</v>
      </c>
      <c r="I55" s="23">
        <v>0</v>
      </c>
      <c r="J55" s="23">
        <v>0</v>
      </c>
      <c r="K55" s="18">
        <v>0</v>
      </c>
      <c r="L55" s="49"/>
      <c r="M55" s="49"/>
    </row>
    <row r="56" spans="1:13">
      <c r="A56" s="46"/>
      <c r="B56" s="50"/>
      <c r="C56" s="17"/>
      <c r="E56" s="52"/>
      <c r="F56" s="20">
        <v>2020</v>
      </c>
      <c r="G56" s="18">
        <f t="shared" si="6"/>
        <v>0</v>
      </c>
      <c r="H56" s="18">
        <v>0</v>
      </c>
      <c r="I56" s="25">
        <v>0</v>
      </c>
      <c r="J56" s="25">
        <v>0</v>
      </c>
      <c r="K56" s="18">
        <v>0</v>
      </c>
      <c r="L56" s="49"/>
      <c r="M56" s="49"/>
    </row>
    <row r="57" spans="1:13" ht="48" customHeight="1">
      <c r="A57" s="46"/>
      <c r="B57" s="50"/>
      <c r="C57" s="17"/>
      <c r="E57" s="52"/>
      <c r="F57" s="20">
        <v>2021</v>
      </c>
      <c r="G57" s="18">
        <f t="shared" si="6"/>
        <v>0</v>
      </c>
      <c r="H57" s="18">
        <v>0</v>
      </c>
      <c r="I57" s="25">
        <v>0</v>
      </c>
      <c r="J57" s="25">
        <v>0</v>
      </c>
      <c r="K57" s="18">
        <v>0</v>
      </c>
      <c r="L57" s="49"/>
      <c r="M57" s="49"/>
    </row>
    <row r="58" spans="1:13" ht="15.75" customHeight="1">
      <c r="A58" s="46" t="s">
        <v>32</v>
      </c>
      <c r="B58" s="50" t="s">
        <v>33</v>
      </c>
      <c r="C58" s="17"/>
      <c r="E58" s="52"/>
      <c r="F58" s="12" t="s">
        <v>16</v>
      </c>
      <c r="G58" s="18">
        <f t="shared" si="6"/>
        <v>720</v>
      </c>
      <c r="H58" s="18">
        <f>SUM(H59:H65)</f>
        <v>0</v>
      </c>
      <c r="I58" s="30">
        <f>SUM(I59:I65)</f>
        <v>0</v>
      </c>
      <c r="J58" s="30">
        <f>SUM(J59:J65)</f>
        <v>720</v>
      </c>
      <c r="K58" s="18">
        <f>SUM(K59:K65)</f>
        <v>0</v>
      </c>
      <c r="L58" s="50" t="s">
        <v>34</v>
      </c>
      <c r="M58" s="49"/>
    </row>
    <row r="59" spans="1:13" ht="15.75" customHeight="1">
      <c r="A59" s="46"/>
      <c r="B59" s="50"/>
      <c r="C59" s="17"/>
      <c r="E59" s="52"/>
      <c r="F59" s="19">
        <v>2015</v>
      </c>
      <c r="G59" s="18">
        <f t="shared" si="6"/>
        <v>320</v>
      </c>
      <c r="H59" s="18">
        <v>0</v>
      </c>
      <c r="I59" s="18">
        <v>0</v>
      </c>
      <c r="J59" s="23">
        <v>320</v>
      </c>
      <c r="K59" s="18">
        <v>0</v>
      </c>
      <c r="L59" s="50"/>
      <c r="M59" s="49"/>
    </row>
    <row r="60" spans="1:13" ht="15.75" customHeight="1">
      <c r="A60" s="46"/>
      <c r="B60" s="50"/>
      <c r="C60" s="17"/>
      <c r="E60" s="52"/>
      <c r="F60" s="19">
        <v>2016</v>
      </c>
      <c r="G60" s="18">
        <f t="shared" si="6"/>
        <v>400</v>
      </c>
      <c r="H60" s="18">
        <v>0</v>
      </c>
      <c r="I60" s="18">
        <v>0</v>
      </c>
      <c r="J60" s="23">
        <v>400</v>
      </c>
      <c r="K60" s="18">
        <v>0</v>
      </c>
      <c r="L60" s="50"/>
      <c r="M60" s="49"/>
    </row>
    <row r="61" spans="1:13" ht="15.75" customHeight="1">
      <c r="A61" s="46"/>
      <c r="B61" s="50"/>
      <c r="C61" s="17"/>
      <c r="E61" s="52"/>
      <c r="F61" s="19">
        <v>2017</v>
      </c>
      <c r="G61" s="18">
        <f t="shared" si="6"/>
        <v>0</v>
      </c>
      <c r="H61" s="18">
        <v>0</v>
      </c>
      <c r="I61" s="18">
        <v>0</v>
      </c>
      <c r="J61" s="23">
        <v>0</v>
      </c>
      <c r="K61" s="18">
        <v>0</v>
      </c>
      <c r="L61" s="50"/>
      <c r="M61" s="49"/>
    </row>
    <row r="62" spans="1:13" ht="15.75" customHeight="1">
      <c r="A62" s="46"/>
      <c r="B62" s="50"/>
      <c r="C62" s="17"/>
      <c r="E62" s="52"/>
      <c r="F62" s="20">
        <v>2018</v>
      </c>
      <c r="G62" s="18">
        <f t="shared" si="6"/>
        <v>0</v>
      </c>
      <c r="H62" s="18">
        <v>0</v>
      </c>
      <c r="I62" s="18">
        <v>0</v>
      </c>
      <c r="J62" s="23">
        <v>0</v>
      </c>
      <c r="K62" s="18">
        <v>0</v>
      </c>
      <c r="L62" s="50"/>
      <c r="M62" s="49"/>
    </row>
    <row r="63" spans="1:13" ht="15.75" customHeight="1">
      <c r="A63" s="46"/>
      <c r="B63" s="50"/>
      <c r="C63" s="17"/>
      <c r="E63" s="52"/>
      <c r="F63" s="20">
        <v>2019</v>
      </c>
      <c r="G63" s="18">
        <f t="shared" si="6"/>
        <v>0</v>
      </c>
      <c r="H63" s="18">
        <v>0</v>
      </c>
      <c r="I63" s="18">
        <v>0</v>
      </c>
      <c r="J63" s="23">
        <v>0</v>
      </c>
      <c r="K63" s="18">
        <v>0</v>
      </c>
      <c r="L63" s="50"/>
      <c r="M63" s="49"/>
    </row>
    <row r="64" spans="1:13" ht="15.75" customHeight="1">
      <c r="A64" s="46"/>
      <c r="B64" s="50"/>
      <c r="C64" s="17"/>
      <c r="E64" s="52"/>
      <c r="F64" s="20">
        <v>2020</v>
      </c>
      <c r="G64" s="18">
        <f t="shared" si="6"/>
        <v>0</v>
      </c>
      <c r="H64" s="18">
        <v>0</v>
      </c>
      <c r="I64" s="18">
        <v>0</v>
      </c>
      <c r="J64" s="25">
        <v>0</v>
      </c>
      <c r="K64" s="18">
        <v>0</v>
      </c>
      <c r="L64" s="50"/>
      <c r="M64" s="49"/>
    </row>
    <row r="65" spans="1:13" ht="16.5" customHeight="1">
      <c r="A65" s="46"/>
      <c r="B65" s="50"/>
      <c r="C65" s="17"/>
      <c r="E65" s="52"/>
      <c r="F65" s="20">
        <v>2021</v>
      </c>
      <c r="G65" s="18">
        <f t="shared" si="6"/>
        <v>0</v>
      </c>
      <c r="H65" s="18">
        <v>0</v>
      </c>
      <c r="I65" s="18">
        <v>0</v>
      </c>
      <c r="J65" s="25">
        <v>0</v>
      </c>
      <c r="K65" s="18">
        <v>0</v>
      </c>
      <c r="L65" s="50"/>
      <c r="M65" s="49"/>
    </row>
    <row r="66" spans="1:13" ht="15.75" customHeight="1">
      <c r="A66" s="46" t="s">
        <v>35</v>
      </c>
      <c r="B66" s="50" t="s">
        <v>36</v>
      </c>
      <c r="C66" s="17"/>
      <c r="E66" s="52"/>
      <c r="F66" s="12" t="s">
        <v>16</v>
      </c>
      <c r="G66" s="18">
        <f t="shared" si="6"/>
        <v>1285</v>
      </c>
      <c r="H66" s="18">
        <f>SUM(H67:H73)</f>
        <v>0</v>
      </c>
      <c r="I66" s="18">
        <f>SUM(I67:I73)</f>
        <v>0</v>
      </c>
      <c r="J66" s="18">
        <f>SUM(J67:J73)</f>
        <v>1285</v>
      </c>
      <c r="K66" s="31">
        <f>SUM(K67:K73)</f>
        <v>0</v>
      </c>
      <c r="L66" s="51"/>
      <c r="M66" s="49" t="s">
        <v>37</v>
      </c>
    </row>
    <row r="67" spans="1:13">
      <c r="A67" s="46"/>
      <c r="B67" s="50"/>
      <c r="C67" s="17"/>
      <c r="E67" s="52"/>
      <c r="F67" s="19">
        <v>2015</v>
      </c>
      <c r="G67" s="18">
        <f t="shared" si="6"/>
        <v>0</v>
      </c>
      <c r="H67" s="18">
        <v>0</v>
      </c>
      <c r="I67" s="18">
        <v>0</v>
      </c>
      <c r="J67" s="23">
        <v>0</v>
      </c>
      <c r="K67" s="18">
        <v>0</v>
      </c>
      <c r="L67" s="51"/>
      <c r="M67" s="49"/>
    </row>
    <row r="68" spans="1:13">
      <c r="A68" s="46"/>
      <c r="B68" s="50"/>
      <c r="C68" s="17"/>
      <c r="E68" s="52"/>
      <c r="F68" s="19">
        <v>2016</v>
      </c>
      <c r="G68" s="18">
        <f t="shared" si="6"/>
        <v>1285</v>
      </c>
      <c r="H68" s="18">
        <v>0</v>
      </c>
      <c r="I68" s="18">
        <v>0</v>
      </c>
      <c r="J68" s="23">
        <v>1285</v>
      </c>
      <c r="K68" s="18">
        <v>0</v>
      </c>
      <c r="L68" s="51"/>
      <c r="M68" s="49"/>
    </row>
    <row r="69" spans="1:13">
      <c r="A69" s="46"/>
      <c r="B69" s="50"/>
      <c r="C69" s="17"/>
      <c r="E69" s="52"/>
      <c r="F69" s="19">
        <v>2017</v>
      </c>
      <c r="G69" s="18">
        <f t="shared" si="6"/>
        <v>0</v>
      </c>
      <c r="H69" s="18">
        <v>0</v>
      </c>
      <c r="I69" s="18">
        <v>0</v>
      </c>
      <c r="J69" s="23">
        <v>0</v>
      </c>
      <c r="K69" s="18">
        <v>0</v>
      </c>
      <c r="L69" s="51"/>
      <c r="M69" s="49"/>
    </row>
    <row r="70" spans="1:13">
      <c r="A70" s="46"/>
      <c r="B70" s="50"/>
      <c r="C70" s="17"/>
      <c r="E70" s="52"/>
      <c r="F70" s="20">
        <v>2018</v>
      </c>
      <c r="G70" s="18">
        <f t="shared" si="6"/>
        <v>0</v>
      </c>
      <c r="H70" s="18">
        <v>0</v>
      </c>
      <c r="I70" s="18">
        <v>0</v>
      </c>
      <c r="J70" s="23">
        <v>0</v>
      </c>
      <c r="K70" s="18">
        <v>0</v>
      </c>
      <c r="L70" s="51"/>
      <c r="M70" s="49"/>
    </row>
    <row r="71" spans="1:13">
      <c r="A71" s="46"/>
      <c r="B71" s="50"/>
      <c r="C71" s="17"/>
      <c r="E71" s="52"/>
      <c r="F71" s="20">
        <v>2019</v>
      </c>
      <c r="G71" s="18">
        <f t="shared" si="6"/>
        <v>0</v>
      </c>
      <c r="H71" s="18">
        <v>0</v>
      </c>
      <c r="I71" s="18">
        <v>0</v>
      </c>
      <c r="J71" s="23">
        <v>0</v>
      </c>
      <c r="K71" s="18">
        <v>0</v>
      </c>
      <c r="L71" s="51"/>
      <c r="M71" s="49"/>
    </row>
    <row r="72" spans="1:13">
      <c r="A72" s="46"/>
      <c r="B72" s="50"/>
      <c r="C72" s="17"/>
      <c r="E72" s="52"/>
      <c r="F72" s="20">
        <v>2020</v>
      </c>
      <c r="G72" s="18">
        <f t="shared" si="6"/>
        <v>0</v>
      </c>
      <c r="H72" s="18">
        <v>0</v>
      </c>
      <c r="I72" s="18">
        <v>0</v>
      </c>
      <c r="J72" s="25">
        <v>0</v>
      </c>
      <c r="K72" s="18">
        <v>0</v>
      </c>
      <c r="L72" s="51"/>
      <c r="M72" s="49"/>
    </row>
    <row r="73" spans="1:13">
      <c r="A73" s="46"/>
      <c r="B73" s="50"/>
      <c r="C73" s="17"/>
      <c r="E73" s="52"/>
      <c r="F73" s="20">
        <v>2021</v>
      </c>
      <c r="G73" s="18">
        <f t="shared" si="6"/>
        <v>0</v>
      </c>
      <c r="H73" s="18">
        <v>0</v>
      </c>
      <c r="I73" s="18">
        <v>0</v>
      </c>
      <c r="J73" s="25">
        <v>0</v>
      </c>
      <c r="K73" s="18">
        <v>0</v>
      </c>
      <c r="L73" s="51"/>
      <c r="M73" s="49"/>
    </row>
    <row r="74" spans="1:13" ht="15" customHeight="1">
      <c r="A74" s="46">
        <v>3</v>
      </c>
      <c r="B74" s="47" t="s">
        <v>38</v>
      </c>
      <c r="C74" s="10"/>
      <c r="D74" s="11"/>
      <c r="E74" s="48"/>
      <c r="F74" s="12" t="s">
        <v>16</v>
      </c>
      <c r="G74" s="13">
        <f t="shared" si="6"/>
        <v>566995.19999999995</v>
      </c>
      <c r="H74" s="13">
        <f>SUM(H75:H81)</f>
        <v>0</v>
      </c>
      <c r="I74" s="13">
        <f>SUM(I75:I81)</f>
        <v>34587.500000000007</v>
      </c>
      <c r="J74" s="32">
        <f>SUM(J75:J81)</f>
        <v>487571.3</v>
      </c>
      <c r="K74" s="13">
        <f>SUM(K75:K81)</f>
        <v>44836.4</v>
      </c>
      <c r="L74" s="49" t="s">
        <v>17</v>
      </c>
      <c r="M74" s="51" t="s">
        <v>22</v>
      </c>
    </row>
    <row r="75" spans="1:13" ht="15" customHeight="1">
      <c r="A75" s="46"/>
      <c r="B75" s="47"/>
      <c r="C75" s="10"/>
      <c r="D75" s="11"/>
      <c r="E75" s="48"/>
      <c r="F75" s="12">
        <v>2015</v>
      </c>
      <c r="G75" s="13">
        <f t="shared" si="6"/>
        <v>26941.200000000001</v>
      </c>
      <c r="H75" s="13">
        <f>H83+H91+H99+H131+H163+H195+H203+H107+H155+H211</f>
        <v>0</v>
      </c>
      <c r="I75" s="13">
        <f>I83+I91+I99+I131+I163+I195+I203+I107+I155+I211</f>
        <v>250</v>
      </c>
      <c r="J75" s="13">
        <f>J83+J91+J99+J131+J163+J195+J203+J107+J155+J211</f>
        <v>23420</v>
      </c>
      <c r="K75" s="13">
        <f>K83+K91+K99+K131+K163+K195+K203+K107+K155+K211</f>
        <v>3271.2</v>
      </c>
      <c r="L75" s="49"/>
      <c r="M75" s="51"/>
    </row>
    <row r="76" spans="1:13" ht="15" customHeight="1">
      <c r="A76" s="46"/>
      <c r="B76" s="47"/>
      <c r="C76" s="10"/>
      <c r="D76" s="11"/>
      <c r="E76" s="48"/>
      <c r="F76" s="12">
        <v>2016</v>
      </c>
      <c r="G76" s="13">
        <f t="shared" si="6"/>
        <v>25363.200000000001</v>
      </c>
      <c r="H76" s="13">
        <f t="shared" ref="H76:K81" si="7">H84+H92+H100+H132+H164+H196+H204+H108+H156+H212</f>
        <v>0</v>
      </c>
      <c r="I76" s="13">
        <f t="shared" si="7"/>
        <v>238.2</v>
      </c>
      <c r="J76" s="13">
        <f t="shared" si="7"/>
        <v>22400</v>
      </c>
      <c r="K76" s="13">
        <f t="shared" si="7"/>
        <v>2725</v>
      </c>
      <c r="L76" s="49"/>
      <c r="M76" s="51"/>
    </row>
    <row r="77" spans="1:13" ht="15" customHeight="1">
      <c r="A77" s="46"/>
      <c r="B77" s="47"/>
      <c r="C77" s="10"/>
      <c r="D77" s="11"/>
      <c r="E77" s="48"/>
      <c r="F77" s="12">
        <v>2017</v>
      </c>
      <c r="G77" s="13">
        <f t="shared" si="6"/>
        <v>96593.2</v>
      </c>
      <c r="H77" s="13">
        <f t="shared" si="7"/>
        <v>0</v>
      </c>
      <c r="I77" s="13">
        <f t="shared" si="7"/>
        <v>8836.2999999999993</v>
      </c>
      <c r="J77" s="13">
        <f t="shared" si="7"/>
        <v>79316.7</v>
      </c>
      <c r="K77" s="13">
        <f t="shared" si="7"/>
        <v>8440.2000000000007</v>
      </c>
      <c r="L77" s="49"/>
      <c r="M77" s="51"/>
    </row>
    <row r="78" spans="1:13" ht="15" customHeight="1">
      <c r="A78" s="46"/>
      <c r="B78" s="47"/>
      <c r="C78" s="10"/>
      <c r="D78" s="11"/>
      <c r="E78" s="48"/>
      <c r="F78" s="15">
        <v>2018</v>
      </c>
      <c r="G78" s="13">
        <f t="shared" si="6"/>
        <v>104245.5</v>
      </c>
      <c r="H78" s="13">
        <f t="shared" si="7"/>
        <v>0</v>
      </c>
      <c r="I78" s="13">
        <f t="shared" si="7"/>
        <v>5757.2</v>
      </c>
      <c r="J78" s="13">
        <f t="shared" si="7"/>
        <v>90888.3</v>
      </c>
      <c r="K78" s="13">
        <f t="shared" si="7"/>
        <v>7600</v>
      </c>
      <c r="L78" s="49"/>
      <c r="M78" s="51"/>
    </row>
    <row r="79" spans="1:13" ht="15" customHeight="1">
      <c r="A79" s="46"/>
      <c r="B79" s="47"/>
      <c r="C79" s="10"/>
      <c r="D79" s="11"/>
      <c r="E79" s="48"/>
      <c r="F79" s="15">
        <v>2019</v>
      </c>
      <c r="G79" s="13">
        <f>SUM(H79:K79)</f>
        <v>121839.49999999999</v>
      </c>
      <c r="H79" s="13">
        <f t="shared" si="7"/>
        <v>0</v>
      </c>
      <c r="I79" s="13">
        <f>I87+I95+I103+I135+I167+I199+I207+I111+I159+I215+I223+I231</f>
        <v>18693.2</v>
      </c>
      <c r="J79" s="13">
        <f>J87+J95+J103+J135+J167+J199+J207+J111+J159+J215+J223+J231</f>
        <v>95546.299999999988</v>
      </c>
      <c r="K79" s="13">
        <f t="shared" si="7"/>
        <v>7600</v>
      </c>
      <c r="L79" s="49"/>
      <c r="M79" s="51"/>
    </row>
    <row r="80" spans="1:13" ht="15" customHeight="1">
      <c r="A80" s="46"/>
      <c r="B80" s="47"/>
      <c r="C80" s="10"/>
      <c r="D80" s="11"/>
      <c r="E80" s="48"/>
      <c r="F80" s="15">
        <v>2020</v>
      </c>
      <c r="G80" s="13">
        <f t="shared" si="6"/>
        <v>96006.3</v>
      </c>
      <c r="H80" s="13">
        <f t="shared" si="7"/>
        <v>0</v>
      </c>
      <c r="I80" s="13">
        <f t="shared" si="7"/>
        <v>406.3</v>
      </c>
      <c r="J80" s="13">
        <f>J88+J96+J104+J136+J168+J200+J208+J112+J160+J216+J224+J232</f>
        <v>88000</v>
      </c>
      <c r="K80" s="13">
        <f t="shared" si="7"/>
        <v>7600</v>
      </c>
      <c r="L80" s="49"/>
      <c r="M80" s="51"/>
    </row>
    <row r="81" spans="1:13" ht="15.75" customHeight="1">
      <c r="A81" s="46"/>
      <c r="B81" s="47"/>
      <c r="C81" s="10"/>
      <c r="D81" s="11"/>
      <c r="E81" s="48"/>
      <c r="F81" s="15">
        <v>2021</v>
      </c>
      <c r="G81" s="13">
        <f t="shared" si="6"/>
        <v>96006.3</v>
      </c>
      <c r="H81" s="13">
        <f t="shared" si="7"/>
        <v>0</v>
      </c>
      <c r="I81" s="13">
        <f t="shared" si="7"/>
        <v>406.3</v>
      </c>
      <c r="J81" s="13">
        <f t="shared" si="7"/>
        <v>88000</v>
      </c>
      <c r="K81" s="13">
        <f t="shared" si="7"/>
        <v>7600</v>
      </c>
      <c r="L81" s="49"/>
      <c r="M81" s="51"/>
    </row>
    <row r="82" spans="1:13" ht="15" customHeight="1">
      <c r="A82" s="46" t="s">
        <v>39</v>
      </c>
      <c r="B82" s="50" t="s">
        <v>40</v>
      </c>
      <c r="C82" s="17"/>
      <c r="E82" s="52"/>
      <c r="F82" s="12" t="s">
        <v>16</v>
      </c>
      <c r="G82" s="18">
        <f t="shared" si="6"/>
        <v>520590.10000000003</v>
      </c>
      <c r="H82" s="18">
        <f>SUM(H83:H89)</f>
        <v>0</v>
      </c>
      <c r="I82" s="18">
        <f>SUM(I83:I89)</f>
        <v>0</v>
      </c>
      <c r="J82" s="18">
        <f>SUM(J83:J89)</f>
        <v>475753.7</v>
      </c>
      <c r="K82" s="18">
        <f>SUM(K83:K89)</f>
        <v>44836.4</v>
      </c>
      <c r="L82" s="56" t="s">
        <v>25</v>
      </c>
      <c r="M82" s="51"/>
    </row>
    <row r="83" spans="1:13" ht="15" customHeight="1">
      <c r="A83" s="46"/>
      <c r="B83" s="50"/>
      <c r="C83" s="17"/>
      <c r="E83" s="52"/>
      <c r="F83" s="19">
        <v>2015</v>
      </c>
      <c r="G83" s="18">
        <f t="shared" si="6"/>
        <v>26291.200000000001</v>
      </c>
      <c r="H83" s="18">
        <v>0</v>
      </c>
      <c r="I83" s="18">
        <v>0</v>
      </c>
      <c r="J83" s="25">
        <v>23020</v>
      </c>
      <c r="K83" s="23">
        <v>3271.2</v>
      </c>
      <c r="L83" s="56"/>
      <c r="M83" s="51"/>
    </row>
    <row r="84" spans="1:13" ht="15" customHeight="1">
      <c r="A84" s="46"/>
      <c r="B84" s="50"/>
      <c r="C84" s="17"/>
      <c r="E84" s="52"/>
      <c r="F84" s="19">
        <v>2016</v>
      </c>
      <c r="G84" s="18">
        <f t="shared" si="6"/>
        <v>24925</v>
      </c>
      <c r="H84" s="18">
        <v>0</v>
      </c>
      <c r="I84" s="18">
        <v>0</v>
      </c>
      <c r="J84" s="25">
        <v>22200</v>
      </c>
      <c r="K84" s="23">
        <v>2725</v>
      </c>
      <c r="L84" s="56"/>
      <c r="M84" s="51"/>
    </row>
    <row r="85" spans="1:13" ht="15" customHeight="1">
      <c r="A85" s="46"/>
      <c r="B85" s="50"/>
      <c r="C85" s="17"/>
      <c r="E85" s="52"/>
      <c r="F85" s="19">
        <v>2017</v>
      </c>
      <c r="G85" s="18">
        <f t="shared" si="6"/>
        <v>84710.2</v>
      </c>
      <c r="H85" s="18">
        <v>0</v>
      </c>
      <c r="I85" s="18">
        <v>0</v>
      </c>
      <c r="J85" s="25">
        <f>75560+250+70+80+200+60+50</f>
        <v>76270</v>
      </c>
      <c r="K85" s="23">
        <v>8440.2000000000007</v>
      </c>
      <c r="L85" s="56"/>
      <c r="M85" s="51"/>
    </row>
    <row r="86" spans="1:13" ht="15" customHeight="1">
      <c r="A86" s="46"/>
      <c r="B86" s="50"/>
      <c r="C86" s="17"/>
      <c r="E86" s="52"/>
      <c r="F86" s="20">
        <v>2018</v>
      </c>
      <c r="G86" s="18">
        <f t="shared" si="6"/>
        <v>94925.599999999991</v>
      </c>
      <c r="H86" s="18">
        <v>0</v>
      </c>
      <c r="I86" s="18">
        <v>0</v>
      </c>
      <c r="J86" s="25">
        <f>86847+325.4+153.2</f>
        <v>87325.599999999991</v>
      </c>
      <c r="K86" s="25">
        <v>7600</v>
      </c>
      <c r="L86" s="56"/>
      <c r="M86" s="51"/>
    </row>
    <row r="87" spans="1:13" ht="15" customHeight="1">
      <c r="A87" s="46"/>
      <c r="B87" s="50"/>
      <c r="C87" s="17"/>
      <c r="E87" s="52"/>
      <c r="F87" s="20">
        <v>2019</v>
      </c>
      <c r="G87" s="18">
        <f t="shared" si="6"/>
        <v>98872.4</v>
      </c>
      <c r="H87" s="18">
        <v>0</v>
      </c>
      <c r="I87" s="18">
        <v>0</v>
      </c>
      <c r="J87" s="25">
        <v>91272.4</v>
      </c>
      <c r="K87" s="25">
        <v>7600</v>
      </c>
      <c r="L87" s="56"/>
      <c r="M87" s="51"/>
    </row>
    <row r="88" spans="1:13" ht="15" customHeight="1">
      <c r="A88" s="46"/>
      <c r="B88" s="50"/>
      <c r="C88" s="17"/>
      <c r="E88" s="52"/>
      <c r="F88" s="20">
        <v>2020</v>
      </c>
      <c r="G88" s="18">
        <f t="shared" si="6"/>
        <v>95265.7</v>
      </c>
      <c r="H88" s="18">
        <v>0</v>
      </c>
      <c r="I88" s="18">
        <v>0</v>
      </c>
      <c r="J88" s="25">
        <f>88000-250-84.3</f>
        <v>87665.7</v>
      </c>
      <c r="K88" s="25">
        <v>7600</v>
      </c>
      <c r="L88" s="56"/>
      <c r="M88" s="51"/>
    </row>
    <row r="89" spans="1:13" ht="105" customHeight="1">
      <c r="A89" s="46"/>
      <c r="B89" s="50"/>
      <c r="C89" s="17"/>
      <c r="E89" s="52"/>
      <c r="F89" s="20">
        <v>2021</v>
      </c>
      <c r="G89" s="18">
        <f t="shared" si="6"/>
        <v>95600</v>
      </c>
      <c r="H89" s="18">
        <v>0</v>
      </c>
      <c r="I89" s="18">
        <v>0</v>
      </c>
      <c r="J89" s="25">
        <v>88000</v>
      </c>
      <c r="K89" s="25">
        <v>7600</v>
      </c>
      <c r="L89" s="56"/>
      <c r="M89" s="51"/>
    </row>
    <row r="90" spans="1:13" ht="15" customHeight="1">
      <c r="A90" s="46" t="s">
        <v>41</v>
      </c>
      <c r="B90" s="50" t="s">
        <v>42</v>
      </c>
      <c r="C90" s="17"/>
      <c r="E90" s="52"/>
      <c r="F90" s="12" t="s">
        <v>16</v>
      </c>
      <c r="G90" s="18">
        <f t="shared" si="6"/>
        <v>1750</v>
      </c>
      <c r="H90" s="18">
        <f>SUM(H91:H97)</f>
        <v>0</v>
      </c>
      <c r="I90" s="18">
        <f>SUM(I91:I97)</f>
        <v>0</v>
      </c>
      <c r="J90" s="30">
        <f>SUM(J91:J97)</f>
        <v>1750</v>
      </c>
      <c r="K90" s="30">
        <f>SUM(K91:K97)</f>
        <v>0</v>
      </c>
      <c r="M90" s="51"/>
    </row>
    <row r="91" spans="1:13" ht="58.5" customHeight="1">
      <c r="A91" s="46"/>
      <c r="B91" s="50"/>
      <c r="C91" s="17"/>
      <c r="E91" s="52"/>
      <c r="F91" s="19">
        <v>2015</v>
      </c>
      <c r="G91" s="26">
        <f t="shared" si="6"/>
        <v>400</v>
      </c>
      <c r="H91" s="26">
        <v>0</v>
      </c>
      <c r="I91" s="26">
        <v>0</v>
      </c>
      <c r="J91" s="28">
        <v>400</v>
      </c>
      <c r="K91" s="33">
        <v>0</v>
      </c>
      <c r="L91" s="16" t="s">
        <v>43</v>
      </c>
      <c r="M91" s="51"/>
    </row>
    <row r="92" spans="1:13" ht="69.75" customHeight="1">
      <c r="A92" s="46"/>
      <c r="B92" s="50"/>
      <c r="C92" s="17"/>
      <c r="E92" s="52"/>
      <c r="F92" s="19">
        <v>2016</v>
      </c>
      <c r="G92" s="26">
        <f t="shared" si="6"/>
        <v>200</v>
      </c>
      <c r="H92" s="26">
        <v>0</v>
      </c>
      <c r="I92" s="26">
        <v>0</v>
      </c>
      <c r="J92" s="28">
        <v>200</v>
      </c>
      <c r="K92" s="33">
        <v>0</v>
      </c>
      <c r="L92" s="16" t="s">
        <v>44</v>
      </c>
      <c r="M92" s="51"/>
    </row>
    <row r="93" spans="1:13" ht="71.25" customHeight="1">
      <c r="A93" s="46"/>
      <c r="B93" s="50"/>
      <c r="C93" s="17"/>
      <c r="E93" s="52"/>
      <c r="F93" s="19">
        <v>2017</v>
      </c>
      <c r="G93" s="26">
        <f t="shared" si="6"/>
        <v>400</v>
      </c>
      <c r="H93" s="26">
        <v>0</v>
      </c>
      <c r="I93" s="26">
        <v>0</v>
      </c>
      <c r="J93" s="28">
        <f>400</f>
        <v>400</v>
      </c>
      <c r="K93" s="33">
        <v>0</v>
      </c>
      <c r="L93" s="16" t="s">
        <v>45</v>
      </c>
      <c r="M93" s="51"/>
    </row>
    <row r="94" spans="1:13" ht="134.25" customHeight="1">
      <c r="A94" s="46"/>
      <c r="B94" s="50"/>
      <c r="C94" s="17"/>
      <c r="E94" s="52"/>
      <c r="F94" s="20">
        <v>2018</v>
      </c>
      <c r="G94" s="26">
        <f t="shared" si="6"/>
        <v>550</v>
      </c>
      <c r="H94" s="26">
        <v>0</v>
      </c>
      <c r="I94" s="26">
        <v>0</v>
      </c>
      <c r="J94" s="29">
        <v>550</v>
      </c>
      <c r="K94" s="33">
        <v>0</v>
      </c>
      <c r="L94" s="16" t="s">
        <v>46</v>
      </c>
      <c r="M94" s="51"/>
    </row>
    <row r="95" spans="1:13" ht="161.25" customHeight="1">
      <c r="A95" s="46"/>
      <c r="B95" s="50"/>
      <c r="C95" s="17"/>
      <c r="E95" s="5"/>
      <c r="F95" s="20">
        <v>2019</v>
      </c>
      <c r="G95" s="26">
        <f t="shared" si="6"/>
        <v>200</v>
      </c>
      <c r="H95" s="26">
        <v>0</v>
      </c>
      <c r="I95" s="26">
        <v>0</v>
      </c>
      <c r="J95" s="29">
        <v>200</v>
      </c>
      <c r="K95" s="33">
        <v>0</v>
      </c>
      <c r="L95" s="19" t="s">
        <v>47</v>
      </c>
      <c r="M95" s="51"/>
    </row>
    <row r="96" spans="1:13">
      <c r="A96" s="46"/>
      <c r="B96" s="50"/>
      <c r="C96" s="17"/>
      <c r="E96" s="5"/>
      <c r="F96" s="20">
        <v>2020</v>
      </c>
      <c r="G96" s="26">
        <f t="shared" si="6"/>
        <v>0</v>
      </c>
      <c r="H96" s="26">
        <v>0</v>
      </c>
      <c r="I96" s="26">
        <v>0</v>
      </c>
      <c r="J96" s="29">
        <v>0</v>
      </c>
      <c r="K96" s="33">
        <v>0</v>
      </c>
      <c r="L96" s="14"/>
      <c r="M96" s="51"/>
    </row>
    <row r="97" spans="1:13">
      <c r="A97" s="46"/>
      <c r="B97" s="50"/>
      <c r="C97" s="17"/>
      <c r="E97" s="5"/>
      <c r="F97" s="20">
        <v>2021</v>
      </c>
      <c r="G97" s="26">
        <f t="shared" si="6"/>
        <v>0</v>
      </c>
      <c r="H97" s="26">
        <v>0</v>
      </c>
      <c r="I97" s="26">
        <v>0</v>
      </c>
      <c r="J97" s="29">
        <v>0</v>
      </c>
      <c r="K97" s="33">
        <v>0</v>
      </c>
      <c r="L97" s="14"/>
      <c r="M97" s="51"/>
    </row>
    <row r="98" spans="1:13" ht="35.25" customHeight="1">
      <c r="A98" s="46" t="s">
        <v>48</v>
      </c>
      <c r="B98" s="50" t="s">
        <v>49</v>
      </c>
      <c r="C98" s="17"/>
      <c r="E98" s="52"/>
      <c r="F98" s="12" t="s">
        <v>16</v>
      </c>
      <c r="G98" s="26">
        <f t="shared" si="6"/>
        <v>3160.2000000000007</v>
      </c>
      <c r="H98" s="26">
        <f>SUM(H99:H105)</f>
        <v>0</v>
      </c>
      <c r="I98" s="26">
        <f>SUM(I99:I105)</f>
        <v>3160.2000000000007</v>
      </c>
      <c r="J98" s="27">
        <f>SUM(J99:J105)</f>
        <v>0</v>
      </c>
      <c r="K98" s="26">
        <f>SUM(K99:K105)</f>
        <v>0</v>
      </c>
      <c r="L98" s="49" t="s">
        <v>28</v>
      </c>
      <c r="M98" s="51"/>
    </row>
    <row r="99" spans="1:13" ht="35.25" customHeight="1">
      <c r="A99" s="46"/>
      <c r="B99" s="50"/>
      <c r="C99" s="17"/>
      <c r="E99" s="52"/>
      <c r="F99" s="19">
        <v>2015</v>
      </c>
      <c r="G99" s="26">
        <f t="shared" si="6"/>
        <v>250</v>
      </c>
      <c r="H99" s="26">
        <v>0</v>
      </c>
      <c r="I99" s="28">
        <v>250</v>
      </c>
      <c r="J99" s="26">
        <v>0</v>
      </c>
      <c r="K99" s="26">
        <v>0</v>
      </c>
      <c r="L99" s="49"/>
      <c r="M99" s="51"/>
    </row>
    <row r="100" spans="1:13" ht="29.25" customHeight="1">
      <c r="A100" s="46"/>
      <c r="B100" s="50"/>
      <c r="C100" s="17"/>
      <c r="E100" s="52"/>
      <c r="F100" s="19">
        <v>2016</v>
      </c>
      <c r="G100" s="26">
        <f t="shared" ref="G100:G163" si="8">SUM(H100:K100)</f>
        <v>238.2</v>
      </c>
      <c r="H100" s="26">
        <v>0</v>
      </c>
      <c r="I100" s="28">
        <v>238.2</v>
      </c>
      <c r="J100" s="26">
        <v>0</v>
      </c>
      <c r="K100" s="26">
        <v>0</v>
      </c>
      <c r="L100" s="49"/>
      <c r="M100" s="51"/>
    </row>
    <row r="101" spans="1:13" ht="35.25" customHeight="1">
      <c r="A101" s="46"/>
      <c r="B101" s="50"/>
      <c r="C101" s="17"/>
      <c r="E101" s="52"/>
      <c r="F101" s="19">
        <v>2017</v>
      </c>
      <c r="G101" s="26">
        <f t="shared" si="8"/>
        <v>656.3</v>
      </c>
      <c r="H101" s="26">
        <v>0</v>
      </c>
      <c r="I101" s="28">
        <f>515.6+140.7</f>
        <v>656.3</v>
      </c>
      <c r="J101" s="26">
        <v>0</v>
      </c>
      <c r="K101" s="26">
        <v>0</v>
      </c>
      <c r="L101" s="49"/>
      <c r="M101" s="51"/>
    </row>
    <row r="102" spans="1:13" ht="21" customHeight="1">
      <c r="A102" s="46"/>
      <c r="B102" s="50"/>
      <c r="C102" s="17"/>
      <c r="E102" s="52"/>
      <c r="F102" s="20">
        <v>2018</v>
      </c>
      <c r="G102" s="26">
        <f t="shared" si="8"/>
        <v>505.2</v>
      </c>
      <c r="H102" s="26">
        <v>0</v>
      </c>
      <c r="I102" s="29">
        <f>468.8+36.4</f>
        <v>505.2</v>
      </c>
      <c r="J102" s="26">
        <v>0</v>
      </c>
      <c r="K102" s="26">
        <v>0</v>
      </c>
      <c r="L102" s="49"/>
      <c r="M102" s="51"/>
    </row>
    <row r="103" spans="1:13">
      <c r="A103" s="46"/>
      <c r="B103" s="50"/>
      <c r="C103" s="17"/>
      <c r="E103" s="52"/>
      <c r="F103" s="20">
        <v>2019</v>
      </c>
      <c r="G103" s="26">
        <f t="shared" si="8"/>
        <v>697.90000000000009</v>
      </c>
      <c r="H103" s="26">
        <v>0</v>
      </c>
      <c r="I103" s="29">
        <f>406.3+291.6</f>
        <v>697.90000000000009</v>
      </c>
      <c r="J103" s="26">
        <v>0</v>
      </c>
      <c r="K103" s="26">
        <v>0</v>
      </c>
      <c r="L103" s="49"/>
      <c r="M103" s="51"/>
    </row>
    <row r="104" spans="1:13">
      <c r="A104" s="46"/>
      <c r="B104" s="50"/>
      <c r="C104" s="17"/>
      <c r="E104" s="52"/>
      <c r="F104" s="20">
        <v>2020</v>
      </c>
      <c r="G104" s="26">
        <f t="shared" si="8"/>
        <v>406.3</v>
      </c>
      <c r="H104" s="26">
        <v>0</v>
      </c>
      <c r="I104" s="29">
        <v>406.3</v>
      </c>
      <c r="J104" s="26">
        <v>0</v>
      </c>
      <c r="K104" s="26">
        <v>0</v>
      </c>
      <c r="L104" s="49"/>
      <c r="M104" s="51"/>
    </row>
    <row r="105" spans="1:13" ht="24" customHeight="1">
      <c r="A105" s="46"/>
      <c r="B105" s="50"/>
      <c r="C105" s="17"/>
      <c r="E105" s="52"/>
      <c r="F105" s="20">
        <v>2021</v>
      </c>
      <c r="G105" s="26">
        <f t="shared" si="8"/>
        <v>406.3</v>
      </c>
      <c r="H105" s="26">
        <v>0</v>
      </c>
      <c r="I105" s="29">
        <v>406.3</v>
      </c>
      <c r="J105" s="26">
        <v>0</v>
      </c>
      <c r="K105" s="26">
        <v>0</v>
      </c>
      <c r="L105" s="49"/>
      <c r="M105" s="51"/>
    </row>
    <row r="106" spans="1:13" ht="15.75" customHeight="1">
      <c r="A106" s="46" t="s">
        <v>50</v>
      </c>
      <c r="B106" s="50" t="s">
        <v>51</v>
      </c>
      <c r="C106" s="17"/>
      <c r="E106" s="52">
        <v>1</v>
      </c>
      <c r="F106" s="12" t="s">
        <v>16</v>
      </c>
      <c r="G106" s="18">
        <f t="shared" si="8"/>
        <v>10826.7</v>
      </c>
      <c r="H106" s="18">
        <f>SUM(H107:H113)</f>
        <v>0</v>
      </c>
      <c r="I106" s="18">
        <f>SUM(I107:I113)</f>
        <v>8180</v>
      </c>
      <c r="J106" s="18">
        <f>SUM(J107:J113)</f>
        <v>2646.7</v>
      </c>
      <c r="K106" s="18">
        <f>SUM(K107:K113)</f>
        <v>0</v>
      </c>
      <c r="L106" s="49" t="s">
        <v>52</v>
      </c>
      <c r="M106" s="51" t="s">
        <v>37</v>
      </c>
    </row>
    <row r="107" spans="1:13" ht="15" customHeight="1">
      <c r="A107" s="46"/>
      <c r="B107" s="50"/>
      <c r="C107" s="17"/>
      <c r="E107" s="52"/>
      <c r="F107" s="19">
        <v>2015</v>
      </c>
      <c r="G107" s="18">
        <f t="shared" si="8"/>
        <v>0</v>
      </c>
      <c r="H107" s="18">
        <f t="shared" ref="H107:K113" si="9">H115+H123</f>
        <v>0</v>
      </c>
      <c r="I107" s="18">
        <f t="shared" si="9"/>
        <v>0</v>
      </c>
      <c r="J107" s="18">
        <f t="shared" si="9"/>
        <v>0</v>
      </c>
      <c r="K107" s="18">
        <f t="shared" si="9"/>
        <v>0</v>
      </c>
      <c r="L107" s="49"/>
      <c r="M107" s="51"/>
    </row>
    <row r="108" spans="1:13" ht="15" customHeight="1">
      <c r="A108" s="46"/>
      <c r="B108" s="50"/>
      <c r="C108" s="17"/>
      <c r="E108" s="52"/>
      <c r="F108" s="19">
        <v>2016</v>
      </c>
      <c r="G108" s="18">
        <f t="shared" si="8"/>
        <v>0</v>
      </c>
      <c r="H108" s="18">
        <f t="shared" si="9"/>
        <v>0</v>
      </c>
      <c r="I108" s="18">
        <f t="shared" si="9"/>
        <v>0</v>
      </c>
      <c r="J108" s="18">
        <f t="shared" si="9"/>
        <v>0</v>
      </c>
      <c r="K108" s="18">
        <f t="shared" si="9"/>
        <v>0</v>
      </c>
      <c r="L108" s="49"/>
      <c r="M108" s="51"/>
    </row>
    <row r="109" spans="1:13" ht="15" customHeight="1">
      <c r="A109" s="46"/>
      <c r="B109" s="50"/>
      <c r="C109" s="17"/>
      <c r="E109" s="52"/>
      <c r="F109" s="19">
        <v>2017</v>
      </c>
      <c r="G109" s="18">
        <f t="shared" si="8"/>
        <v>10826.7</v>
      </c>
      <c r="H109" s="18">
        <f t="shared" si="9"/>
        <v>0</v>
      </c>
      <c r="I109" s="18">
        <f t="shared" si="9"/>
        <v>8180</v>
      </c>
      <c r="J109" s="18">
        <f t="shared" si="9"/>
        <v>2646.7</v>
      </c>
      <c r="K109" s="18">
        <f t="shared" si="9"/>
        <v>0</v>
      </c>
      <c r="L109" s="49"/>
      <c r="M109" s="51"/>
    </row>
    <row r="110" spans="1:13" ht="15" customHeight="1">
      <c r="A110" s="46"/>
      <c r="B110" s="50"/>
      <c r="C110" s="17"/>
      <c r="E110" s="52"/>
      <c r="F110" s="20">
        <v>2018</v>
      </c>
      <c r="G110" s="18">
        <f t="shared" si="8"/>
        <v>0</v>
      </c>
      <c r="H110" s="18">
        <f t="shared" si="9"/>
        <v>0</v>
      </c>
      <c r="I110" s="18">
        <f t="shared" si="9"/>
        <v>0</v>
      </c>
      <c r="J110" s="18">
        <f t="shared" si="9"/>
        <v>0</v>
      </c>
      <c r="K110" s="18">
        <f t="shared" si="9"/>
        <v>0</v>
      </c>
      <c r="L110" s="49"/>
      <c r="M110" s="51"/>
    </row>
    <row r="111" spans="1:13" ht="15" customHeight="1">
      <c r="A111" s="46"/>
      <c r="B111" s="50"/>
      <c r="C111" s="17"/>
      <c r="E111" s="52"/>
      <c r="F111" s="20">
        <v>2019</v>
      </c>
      <c r="G111" s="18">
        <f t="shared" si="8"/>
        <v>0</v>
      </c>
      <c r="H111" s="18">
        <f t="shared" si="9"/>
        <v>0</v>
      </c>
      <c r="I111" s="18">
        <f t="shared" si="9"/>
        <v>0</v>
      </c>
      <c r="J111" s="18">
        <f t="shared" si="9"/>
        <v>0</v>
      </c>
      <c r="K111" s="18">
        <f t="shared" si="9"/>
        <v>0</v>
      </c>
      <c r="L111" s="49"/>
      <c r="M111" s="51"/>
    </row>
    <row r="112" spans="1:13" ht="15" customHeight="1">
      <c r="A112" s="46"/>
      <c r="B112" s="50"/>
      <c r="C112" s="17"/>
      <c r="E112" s="52"/>
      <c r="F112" s="20">
        <v>2020</v>
      </c>
      <c r="G112" s="18">
        <f t="shared" si="8"/>
        <v>0</v>
      </c>
      <c r="H112" s="18">
        <f t="shared" si="9"/>
        <v>0</v>
      </c>
      <c r="I112" s="18">
        <f t="shared" si="9"/>
        <v>0</v>
      </c>
      <c r="J112" s="18">
        <f t="shared" si="9"/>
        <v>0</v>
      </c>
      <c r="K112" s="18">
        <f t="shared" si="9"/>
        <v>0</v>
      </c>
      <c r="L112" s="49"/>
      <c r="M112" s="51"/>
    </row>
    <row r="113" spans="1:13" ht="15.75" customHeight="1">
      <c r="A113" s="46"/>
      <c r="B113" s="50"/>
      <c r="C113" s="17"/>
      <c r="E113" s="52"/>
      <c r="F113" s="20">
        <v>2021</v>
      </c>
      <c r="G113" s="18">
        <f t="shared" si="8"/>
        <v>0</v>
      </c>
      <c r="H113" s="18">
        <f t="shared" si="9"/>
        <v>0</v>
      </c>
      <c r="I113" s="18">
        <f t="shared" si="9"/>
        <v>0</v>
      </c>
      <c r="J113" s="18">
        <f t="shared" si="9"/>
        <v>0</v>
      </c>
      <c r="K113" s="18">
        <f t="shared" si="9"/>
        <v>0</v>
      </c>
      <c r="L113" s="49"/>
      <c r="M113" s="51"/>
    </row>
    <row r="114" spans="1:13" ht="19.149999999999999" customHeight="1">
      <c r="A114" s="46" t="s">
        <v>53</v>
      </c>
      <c r="B114" s="50" t="s">
        <v>54</v>
      </c>
      <c r="C114" s="17"/>
      <c r="E114" s="52">
        <v>1</v>
      </c>
      <c r="F114" s="12" t="s">
        <v>16</v>
      </c>
      <c r="G114" s="18">
        <f t="shared" si="8"/>
        <v>10456.700000000001</v>
      </c>
      <c r="H114" s="18">
        <f>SUM(H115:H121)</f>
        <v>0</v>
      </c>
      <c r="I114" s="30">
        <f>SUM(I115:I121)</f>
        <v>8180</v>
      </c>
      <c r="J114" s="30">
        <f>SUM(J115:J121)</f>
        <v>2276.6999999999998</v>
      </c>
      <c r="K114" s="18">
        <f>SUM(K115:K121)</f>
        <v>0</v>
      </c>
      <c r="L114" s="49"/>
      <c r="M114" s="51"/>
    </row>
    <row r="115" spans="1:13">
      <c r="A115" s="46"/>
      <c r="B115" s="50"/>
      <c r="C115" s="17"/>
      <c r="E115" s="52"/>
      <c r="F115" s="19">
        <v>2015</v>
      </c>
      <c r="G115" s="18">
        <f t="shared" si="8"/>
        <v>0</v>
      </c>
      <c r="H115" s="18">
        <v>0</v>
      </c>
      <c r="I115" s="18">
        <v>0</v>
      </c>
      <c r="J115" s="18">
        <v>0</v>
      </c>
      <c r="K115" s="18">
        <v>0</v>
      </c>
      <c r="L115" s="49"/>
      <c r="M115" s="51"/>
    </row>
    <row r="116" spans="1:13">
      <c r="A116" s="46"/>
      <c r="B116" s="50"/>
      <c r="C116" s="17"/>
      <c r="E116" s="52"/>
      <c r="F116" s="19">
        <v>2016</v>
      </c>
      <c r="G116" s="18">
        <f t="shared" si="8"/>
        <v>0</v>
      </c>
      <c r="H116" s="18">
        <v>0</v>
      </c>
      <c r="I116" s="18">
        <v>0</v>
      </c>
      <c r="J116" s="18">
        <v>0</v>
      </c>
      <c r="K116" s="18">
        <v>0</v>
      </c>
      <c r="L116" s="49"/>
      <c r="M116" s="51"/>
    </row>
    <row r="117" spans="1:13">
      <c r="A117" s="46"/>
      <c r="B117" s="50"/>
      <c r="C117" s="17"/>
      <c r="E117" s="52"/>
      <c r="F117" s="19">
        <v>2017</v>
      </c>
      <c r="G117" s="18">
        <f t="shared" si="8"/>
        <v>10456.700000000001</v>
      </c>
      <c r="H117" s="18">
        <v>0</v>
      </c>
      <c r="I117" s="18">
        <v>8180</v>
      </c>
      <c r="J117" s="18">
        <v>2276.6999999999998</v>
      </c>
      <c r="K117" s="18">
        <v>0</v>
      </c>
      <c r="L117" s="49"/>
      <c r="M117" s="51"/>
    </row>
    <row r="118" spans="1:13">
      <c r="A118" s="46"/>
      <c r="B118" s="50"/>
      <c r="C118" s="17"/>
      <c r="E118" s="52"/>
      <c r="F118" s="20">
        <v>2018</v>
      </c>
      <c r="G118" s="18">
        <f t="shared" si="8"/>
        <v>0</v>
      </c>
      <c r="H118" s="18">
        <v>0</v>
      </c>
      <c r="I118" s="18">
        <v>0</v>
      </c>
      <c r="J118" s="18">
        <v>0</v>
      </c>
      <c r="K118" s="18">
        <v>0</v>
      </c>
      <c r="L118" s="49"/>
      <c r="M118" s="51"/>
    </row>
    <row r="119" spans="1:13">
      <c r="A119" s="46"/>
      <c r="B119" s="50"/>
      <c r="C119" s="17"/>
      <c r="E119" s="52"/>
      <c r="F119" s="20">
        <v>2019</v>
      </c>
      <c r="G119" s="18">
        <f t="shared" si="8"/>
        <v>0</v>
      </c>
      <c r="H119" s="18">
        <v>0</v>
      </c>
      <c r="I119" s="18">
        <v>0</v>
      </c>
      <c r="J119" s="18">
        <v>0</v>
      </c>
      <c r="K119" s="18">
        <v>0</v>
      </c>
      <c r="L119" s="49"/>
      <c r="M119" s="51"/>
    </row>
    <row r="120" spans="1:13">
      <c r="A120" s="46"/>
      <c r="B120" s="50"/>
      <c r="C120" s="17"/>
      <c r="E120" s="52"/>
      <c r="F120" s="20">
        <v>2020</v>
      </c>
      <c r="G120" s="18">
        <f t="shared" si="8"/>
        <v>0</v>
      </c>
      <c r="H120" s="18">
        <v>0</v>
      </c>
      <c r="I120" s="18">
        <v>0</v>
      </c>
      <c r="J120" s="18">
        <v>0</v>
      </c>
      <c r="K120" s="18">
        <v>0</v>
      </c>
      <c r="L120" s="49"/>
      <c r="M120" s="51"/>
    </row>
    <row r="121" spans="1:13">
      <c r="A121" s="46"/>
      <c r="B121" s="50"/>
      <c r="C121" s="17"/>
      <c r="E121" s="52"/>
      <c r="F121" s="20">
        <v>2021</v>
      </c>
      <c r="G121" s="18">
        <f t="shared" si="8"/>
        <v>0</v>
      </c>
      <c r="H121" s="18">
        <v>0</v>
      </c>
      <c r="I121" s="18">
        <v>0</v>
      </c>
      <c r="J121" s="18">
        <v>0</v>
      </c>
      <c r="K121" s="18">
        <v>0</v>
      </c>
      <c r="L121" s="49"/>
      <c r="M121" s="51"/>
    </row>
    <row r="122" spans="1:13" ht="12.75" customHeight="1">
      <c r="A122" s="46" t="s">
        <v>55</v>
      </c>
      <c r="B122" s="50" t="s">
        <v>56</v>
      </c>
      <c r="C122" s="17"/>
      <c r="E122" s="52">
        <v>1</v>
      </c>
      <c r="F122" s="12" t="s">
        <v>16</v>
      </c>
      <c r="G122" s="18">
        <f t="shared" si="8"/>
        <v>370</v>
      </c>
      <c r="H122" s="18">
        <f>SUM(H123:H129)</f>
        <v>0</v>
      </c>
      <c r="I122" s="18">
        <f>SUM(I123:I129)</f>
        <v>0</v>
      </c>
      <c r="J122" s="18">
        <f>SUM(J123:J129)</f>
        <v>370</v>
      </c>
      <c r="K122" s="18">
        <f>SUM(K123:K129)</f>
        <v>0</v>
      </c>
      <c r="L122" s="49"/>
      <c r="M122" s="51"/>
    </row>
    <row r="123" spans="1:13">
      <c r="A123" s="46"/>
      <c r="B123" s="50"/>
      <c r="C123" s="17"/>
      <c r="E123" s="52"/>
      <c r="F123" s="19">
        <v>2015</v>
      </c>
      <c r="G123" s="18">
        <f t="shared" si="8"/>
        <v>0</v>
      </c>
      <c r="H123" s="18">
        <v>0</v>
      </c>
      <c r="I123" s="18">
        <v>0</v>
      </c>
      <c r="J123" s="18">
        <v>0</v>
      </c>
      <c r="K123" s="18">
        <v>0</v>
      </c>
      <c r="L123" s="49"/>
      <c r="M123" s="51"/>
    </row>
    <row r="124" spans="1:13">
      <c r="A124" s="46"/>
      <c r="B124" s="50"/>
      <c r="C124" s="17"/>
      <c r="E124" s="52"/>
      <c r="F124" s="19">
        <v>2016</v>
      </c>
      <c r="G124" s="18">
        <f t="shared" si="8"/>
        <v>0</v>
      </c>
      <c r="H124" s="18">
        <v>0</v>
      </c>
      <c r="I124" s="18">
        <v>0</v>
      </c>
      <c r="J124" s="18">
        <v>0</v>
      </c>
      <c r="K124" s="18">
        <v>0</v>
      </c>
      <c r="L124" s="49"/>
      <c r="M124" s="51"/>
    </row>
    <row r="125" spans="1:13">
      <c r="A125" s="46"/>
      <c r="B125" s="50"/>
      <c r="C125" s="17"/>
      <c r="E125" s="52"/>
      <c r="F125" s="19">
        <v>2017</v>
      </c>
      <c r="G125" s="18">
        <f t="shared" si="8"/>
        <v>370</v>
      </c>
      <c r="H125" s="18">
        <v>0</v>
      </c>
      <c r="I125" s="18">
        <v>0</v>
      </c>
      <c r="J125" s="18">
        <v>370</v>
      </c>
      <c r="K125" s="18">
        <v>0</v>
      </c>
      <c r="L125" s="49"/>
      <c r="M125" s="51"/>
    </row>
    <row r="126" spans="1:13">
      <c r="A126" s="46"/>
      <c r="B126" s="50"/>
      <c r="C126" s="17"/>
      <c r="E126" s="52"/>
      <c r="F126" s="20">
        <v>2018</v>
      </c>
      <c r="G126" s="18">
        <f t="shared" si="8"/>
        <v>0</v>
      </c>
      <c r="H126" s="18">
        <v>0</v>
      </c>
      <c r="I126" s="18">
        <v>0</v>
      </c>
      <c r="J126" s="18">
        <v>0</v>
      </c>
      <c r="K126" s="18">
        <v>0</v>
      </c>
      <c r="L126" s="49"/>
      <c r="M126" s="51"/>
    </row>
    <row r="127" spans="1:13">
      <c r="A127" s="46"/>
      <c r="B127" s="50"/>
      <c r="C127" s="17"/>
      <c r="E127" s="52"/>
      <c r="F127" s="20">
        <v>2019</v>
      </c>
      <c r="G127" s="18">
        <f t="shared" si="8"/>
        <v>0</v>
      </c>
      <c r="H127" s="18">
        <v>0</v>
      </c>
      <c r="I127" s="18">
        <v>0</v>
      </c>
      <c r="J127" s="18">
        <v>0</v>
      </c>
      <c r="K127" s="18">
        <v>0</v>
      </c>
      <c r="L127" s="49"/>
      <c r="M127" s="51"/>
    </row>
    <row r="128" spans="1:13">
      <c r="A128" s="46"/>
      <c r="B128" s="50"/>
      <c r="C128" s="17"/>
      <c r="E128" s="52"/>
      <c r="F128" s="20">
        <v>2020</v>
      </c>
      <c r="G128" s="18">
        <f t="shared" si="8"/>
        <v>0</v>
      </c>
      <c r="H128" s="18">
        <v>0</v>
      </c>
      <c r="I128" s="18">
        <v>0</v>
      </c>
      <c r="J128" s="18">
        <v>0</v>
      </c>
      <c r="K128" s="18">
        <v>0</v>
      </c>
      <c r="L128" s="49"/>
      <c r="M128" s="51"/>
    </row>
    <row r="129" spans="1:13">
      <c r="A129" s="46"/>
      <c r="B129" s="50"/>
      <c r="C129" s="17"/>
      <c r="E129" s="52"/>
      <c r="F129" s="20">
        <v>2021</v>
      </c>
      <c r="G129" s="18">
        <f t="shared" si="8"/>
        <v>0</v>
      </c>
      <c r="H129" s="18">
        <v>0</v>
      </c>
      <c r="I129" s="18">
        <v>0</v>
      </c>
      <c r="J129" s="18">
        <v>0</v>
      </c>
      <c r="K129" s="18">
        <v>0</v>
      </c>
      <c r="L129" s="49"/>
      <c r="M129" s="51"/>
    </row>
    <row r="130" spans="1:13" ht="15.75" customHeight="1">
      <c r="A130" s="46" t="s">
        <v>57</v>
      </c>
      <c r="B130" s="50" t="s">
        <v>58</v>
      </c>
      <c r="C130" s="17"/>
      <c r="E130" s="52">
        <v>1</v>
      </c>
      <c r="F130" s="12" t="s">
        <v>16</v>
      </c>
      <c r="G130" s="18">
        <f t="shared" si="8"/>
        <v>5430.2</v>
      </c>
      <c r="H130" s="18">
        <f>SUM(H131:H137)</f>
        <v>0</v>
      </c>
      <c r="I130" s="18">
        <f>SUM(I131:I137)</f>
        <v>0</v>
      </c>
      <c r="J130" s="18">
        <f>SUM(J131:J137)</f>
        <v>5430.2</v>
      </c>
      <c r="K130" s="18">
        <f>SUM(K131:K137)</f>
        <v>0</v>
      </c>
      <c r="L130" s="51" t="s">
        <v>59</v>
      </c>
      <c r="M130" s="51" t="s">
        <v>37</v>
      </c>
    </row>
    <row r="131" spans="1:13" ht="15" customHeight="1">
      <c r="A131" s="46"/>
      <c r="B131" s="50"/>
      <c r="C131" s="17"/>
      <c r="E131" s="52"/>
      <c r="F131" s="19">
        <v>2015</v>
      </c>
      <c r="G131" s="18">
        <f t="shared" si="8"/>
        <v>0</v>
      </c>
      <c r="H131" s="18">
        <f t="shared" ref="H131:K137" si="10">H139+H147</f>
        <v>0</v>
      </c>
      <c r="I131" s="18">
        <f t="shared" si="10"/>
        <v>0</v>
      </c>
      <c r="J131" s="18">
        <f t="shared" si="10"/>
        <v>0</v>
      </c>
      <c r="K131" s="18">
        <f t="shared" si="10"/>
        <v>0</v>
      </c>
      <c r="L131" s="51"/>
      <c r="M131" s="51"/>
    </row>
    <row r="132" spans="1:13" ht="15" customHeight="1">
      <c r="A132" s="46"/>
      <c r="B132" s="50"/>
      <c r="C132" s="17"/>
      <c r="E132" s="52"/>
      <c r="F132" s="19">
        <v>2016</v>
      </c>
      <c r="G132" s="18">
        <f t="shared" si="8"/>
        <v>0</v>
      </c>
      <c r="H132" s="18">
        <f t="shared" si="10"/>
        <v>0</v>
      </c>
      <c r="I132" s="18">
        <f t="shared" si="10"/>
        <v>0</v>
      </c>
      <c r="J132" s="18">
        <f t="shared" si="10"/>
        <v>0</v>
      </c>
      <c r="K132" s="18">
        <f t="shared" si="10"/>
        <v>0</v>
      </c>
      <c r="L132" s="51"/>
      <c r="M132" s="51"/>
    </row>
    <row r="133" spans="1:13" ht="15" customHeight="1">
      <c r="A133" s="46"/>
      <c r="B133" s="50"/>
      <c r="C133" s="17"/>
      <c r="E133" s="52"/>
      <c r="F133" s="19">
        <v>2017</v>
      </c>
      <c r="G133" s="18">
        <f t="shared" si="8"/>
        <v>0</v>
      </c>
      <c r="H133" s="18">
        <f t="shared" si="10"/>
        <v>0</v>
      </c>
      <c r="I133" s="18">
        <f t="shared" si="10"/>
        <v>0</v>
      </c>
      <c r="J133" s="18">
        <f t="shared" si="10"/>
        <v>0</v>
      </c>
      <c r="K133" s="18">
        <f t="shared" si="10"/>
        <v>0</v>
      </c>
      <c r="L133" s="51"/>
      <c r="M133" s="51"/>
    </row>
    <row r="134" spans="1:13" ht="15" customHeight="1">
      <c r="A134" s="46"/>
      <c r="B134" s="50"/>
      <c r="C134" s="17"/>
      <c r="E134" s="52"/>
      <c r="F134" s="20">
        <v>2018</v>
      </c>
      <c r="G134" s="18">
        <f t="shared" si="8"/>
        <v>2859.6</v>
      </c>
      <c r="H134" s="18">
        <f t="shared" si="10"/>
        <v>0</v>
      </c>
      <c r="I134" s="18">
        <f t="shared" si="10"/>
        <v>0</v>
      </c>
      <c r="J134" s="18">
        <f t="shared" si="10"/>
        <v>2859.6</v>
      </c>
      <c r="K134" s="18">
        <f t="shared" si="10"/>
        <v>0</v>
      </c>
      <c r="L134" s="51"/>
      <c r="M134" s="51"/>
    </row>
    <row r="135" spans="1:13" ht="15" customHeight="1">
      <c r="A135" s="46"/>
      <c r="B135" s="50"/>
      <c r="C135" s="17"/>
      <c r="E135" s="52"/>
      <c r="F135" s="20">
        <v>2019</v>
      </c>
      <c r="G135" s="18">
        <f t="shared" si="8"/>
        <v>2570.6</v>
      </c>
      <c r="H135" s="18">
        <f t="shared" si="10"/>
        <v>0</v>
      </c>
      <c r="I135" s="18">
        <f t="shared" si="10"/>
        <v>0</v>
      </c>
      <c r="J135" s="18">
        <f t="shared" si="10"/>
        <v>2570.6</v>
      </c>
      <c r="K135" s="18">
        <f t="shared" si="10"/>
        <v>0</v>
      </c>
      <c r="L135" s="51"/>
      <c r="M135" s="51"/>
    </row>
    <row r="136" spans="1:13" ht="15" customHeight="1">
      <c r="A136" s="46"/>
      <c r="B136" s="50"/>
      <c r="C136" s="17"/>
      <c r="E136" s="52"/>
      <c r="F136" s="20">
        <v>2020</v>
      </c>
      <c r="G136" s="18">
        <f t="shared" si="8"/>
        <v>0</v>
      </c>
      <c r="H136" s="18">
        <f t="shared" si="10"/>
        <v>0</v>
      </c>
      <c r="I136" s="18">
        <f t="shared" si="10"/>
        <v>0</v>
      </c>
      <c r="J136" s="18">
        <f t="shared" si="10"/>
        <v>0</v>
      </c>
      <c r="K136" s="18">
        <f t="shared" si="10"/>
        <v>0</v>
      </c>
      <c r="L136" s="51"/>
      <c r="M136" s="51"/>
    </row>
    <row r="137" spans="1:13" ht="15.75" customHeight="1">
      <c r="A137" s="46"/>
      <c r="B137" s="50"/>
      <c r="C137" s="17"/>
      <c r="E137" s="52"/>
      <c r="F137" s="20">
        <v>2021</v>
      </c>
      <c r="G137" s="18">
        <f t="shared" si="8"/>
        <v>0</v>
      </c>
      <c r="H137" s="18">
        <f t="shared" si="10"/>
        <v>0</v>
      </c>
      <c r="I137" s="18">
        <f t="shared" si="10"/>
        <v>0</v>
      </c>
      <c r="J137" s="18">
        <f t="shared" si="10"/>
        <v>0</v>
      </c>
      <c r="K137" s="18">
        <f t="shared" si="10"/>
        <v>0</v>
      </c>
      <c r="L137" s="51"/>
      <c r="M137" s="51"/>
    </row>
    <row r="138" spans="1:13" ht="12.75" customHeight="1">
      <c r="A138" s="46" t="s">
        <v>60</v>
      </c>
      <c r="B138" s="50" t="s">
        <v>61</v>
      </c>
      <c r="C138" s="17"/>
      <c r="E138" s="52">
        <v>1</v>
      </c>
      <c r="F138" s="12" t="s">
        <v>16</v>
      </c>
      <c r="G138" s="18">
        <f t="shared" si="8"/>
        <v>5430.2</v>
      </c>
      <c r="H138" s="18">
        <f>SUM(H139:H145)</f>
        <v>0</v>
      </c>
      <c r="I138" s="18">
        <f>SUM(I139:I145)</f>
        <v>0</v>
      </c>
      <c r="J138" s="30">
        <f>SUM(J139:J145)</f>
        <v>5430.2</v>
      </c>
      <c r="K138" s="18">
        <f>SUM(K139:K145)</f>
        <v>0</v>
      </c>
      <c r="L138" s="51"/>
      <c r="M138" s="51"/>
    </row>
    <row r="139" spans="1:13">
      <c r="A139" s="46"/>
      <c r="B139" s="50"/>
      <c r="C139" s="17"/>
      <c r="E139" s="52"/>
      <c r="F139" s="19">
        <v>2015</v>
      </c>
      <c r="G139" s="18">
        <f t="shared" si="8"/>
        <v>0</v>
      </c>
      <c r="H139" s="18">
        <v>0</v>
      </c>
      <c r="I139" s="18">
        <v>0</v>
      </c>
      <c r="J139" s="18">
        <v>0</v>
      </c>
      <c r="K139" s="18">
        <v>0</v>
      </c>
      <c r="L139" s="51"/>
      <c r="M139" s="51"/>
    </row>
    <row r="140" spans="1:13">
      <c r="A140" s="46"/>
      <c r="B140" s="50"/>
      <c r="C140" s="17"/>
      <c r="E140" s="52"/>
      <c r="F140" s="19">
        <v>2016</v>
      </c>
      <c r="G140" s="18">
        <f t="shared" si="8"/>
        <v>0</v>
      </c>
      <c r="H140" s="18">
        <v>0</v>
      </c>
      <c r="I140" s="18">
        <v>0</v>
      </c>
      <c r="J140" s="18">
        <v>0</v>
      </c>
      <c r="K140" s="18">
        <v>0</v>
      </c>
      <c r="L140" s="51"/>
      <c r="M140" s="51"/>
    </row>
    <row r="141" spans="1:13">
      <c r="A141" s="46"/>
      <c r="B141" s="50"/>
      <c r="C141" s="17"/>
      <c r="E141" s="52"/>
      <c r="F141" s="19">
        <v>2017</v>
      </c>
      <c r="G141" s="18">
        <f t="shared" si="8"/>
        <v>0</v>
      </c>
      <c r="H141" s="18">
        <v>0</v>
      </c>
      <c r="I141" s="18">
        <v>0</v>
      </c>
      <c r="J141" s="18">
        <v>0</v>
      </c>
      <c r="K141" s="18">
        <v>0</v>
      </c>
      <c r="L141" s="51"/>
      <c r="M141" s="51"/>
    </row>
    <row r="142" spans="1:13">
      <c r="A142" s="46"/>
      <c r="B142" s="50"/>
      <c r="C142" s="17"/>
      <c r="E142" s="52"/>
      <c r="F142" s="20">
        <v>2018</v>
      </c>
      <c r="G142" s="18">
        <f t="shared" si="8"/>
        <v>2859.6</v>
      </c>
      <c r="H142" s="18">
        <v>0</v>
      </c>
      <c r="I142" s="18">
        <v>0</v>
      </c>
      <c r="J142" s="18">
        <v>2859.6</v>
      </c>
      <c r="K142" s="18">
        <v>0</v>
      </c>
      <c r="L142" s="51"/>
      <c r="M142" s="51"/>
    </row>
    <row r="143" spans="1:13">
      <c r="A143" s="46"/>
      <c r="B143" s="50"/>
      <c r="C143" s="17"/>
      <c r="E143" s="52"/>
      <c r="F143" s="20">
        <v>2019</v>
      </c>
      <c r="G143" s="18">
        <f t="shared" si="8"/>
        <v>2570.6</v>
      </c>
      <c r="H143" s="18">
        <v>0</v>
      </c>
      <c r="I143" s="18">
        <v>0</v>
      </c>
      <c r="J143" s="18">
        <v>2570.6</v>
      </c>
      <c r="K143" s="18">
        <v>0</v>
      </c>
      <c r="L143" s="51"/>
      <c r="M143" s="51"/>
    </row>
    <row r="144" spans="1:13">
      <c r="A144" s="46"/>
      <c r="B144" s="50"/>
      <c r="C144" s="17"/>
      <c r="E144" s="52"/>
      <c r="F144" s="20">
        <v>2020</v>
      </c>
      <c r="G144" s="18">
        <f t="shared" si="8"/>
        <v>0</v>
      </c>
      <c r="H144" s="18">
        <v>0</v>
      </c>
      <c r="I144" s="18">
        <v>0</v>
      </c>
      <c r="J144" s="18">
        <v>0</v>
      </c>
      <c r="K144" s="18">
        <v>0</v>
      </c>
      <c r="L144" s="51"/>
      <c r="M144" s="51"/>
    </row>
    <row r="145" spans="1:13">
      <c r="A145" s="46"/>
      <c r="B145" s="50"/>
      <c r="C145" s="17"/>
      <c r="E145" s="52"/>
      <c r="F145" s="20">
        <v>2021</v>
      </c>
      <c r="G145" s="18">
        <f t="shared" si="8"/>
        <v>0</v>
      </c>
      <c r="H145" s="18">
        <v>0</v>
      </c>
      <c r="I145" s="18">
        <v>0</v>
      </c>
      <c r="J145" s="18">
        <v>0</v>
      </c>
      <c r="K145" s="18">
        <v>0</v>
      </c>
      <c r="L145" s="51"/>
      <c r="M145" s="51"/>
    </row>
    <row r="146" spans="1:13" ht="12.75" customHeight="1">
      <c r="A146" s="46" t="s">
        <v>62</v>
      </c>
      <c r="B146" s="50" t="s">
        <v>63</v>
      </c>
      <c r="C146" s="17"/>
      <c r="E146" s="52">
        <v>1</v>
      </c>
      <c r="F146" s="12" t="s">
        <v>16</v>
      </c>
      <c r="G146" s="18">
        <f t="shared" si="8"/>
        <v>0</v>
      </c>
      <c r="H146" s="18">
        <f>SUM(H147:H153)</f>
        <v>0</v>
      </c>
      <c r="I146" s="18">
        <f>SUM(I147:I153)</f>
        <v>0</v>
      </c>
      <c r="J146" s="18">
        <f>SUM(J147:J153)</f>
        <v>0</v>
      </c>
      <c r="K146" s="18">
        <f>SUM(K147:K153)</f>
        <v>0</v>
      </c>
      <c r="L146" s="51"/>
      <c r="M146" s="51"/>
    </row>
    <row r="147" spans="1:13">
      <c r="A147" s="46"/>
      <c r="B147" s="50"/>
      <c r="C147" s="17"/>
      <c r="E147" s="52"/>
      <c r="F147" s="19">
        <v>2015</v>
      </c>
      <c r="G147" s="18">
        <f t="shared" si="8"/>
        <v>0</v>
      </c>
      <c r="H147" s="18">
        <v>0</v>
      </c>
      <c r="I147" s="18">
        <v>0</v>
      </c>
      <c r="J147" s="18">
        <v>0</v>
      </c>
      <c r="K147" s="18">
        <v>0</v>
      </c>
      <c r="L147" s="51"/>
      <c r="M147" s="51"/>
    </row>
    <row r="148" spans="1:13">
      <c r="A148" s="46"/>
      <c r="B148" s="50"/>
      <c r="C148" s="17"/>
      <c r="E148" s="52"/>
      <c r="F148" s="19">
        <v>2016</v>
      </c>
      <c r="G148" s="18">
        <f t="shared" si="8"/>
        <v>0</v>
      </c>
      <c r="H148" s="18">
        <v>0</v>
      </c>
      <c r="I148" s="18">
        <v>0</v>
      </c>
      <c r="J148" s="18">
        <v>0</v>
      </c>
      <c r="K148" s="18">
        <v>0</v>
      </c>
      <c r="L148" s="51"/>
      <c r="M148" s="51"/>
    </row>
    <row r="149" spans="1:13">
      <c r="A149" s="46"/>
      <c r="B149" s="50"/>
      <c r="C149" s="17"/>
      <c r="E149" s="52"/>
      <c r="F149" s="19">
        <v>2017</v>
      </c>
      <c r="G149" s="18">
        <f t="shared" si="8"/>
        <v>0</v>
      </c>
      <c r="H149" s="18">
        <v>0</v>
      </c>
      <c r="I149" s="18">
        <v>0</v>
      </c>
      <c r="J149" s="18">
        <v>0</v>
      </c>
      <c r="K149" s="18">
        <v>0</v>
      </c>
      <c r="L149" s="51"/>
      <c r="M149" s="51"/>
    </row>
    <row r="150" spans="1:13">
      <c r="A150" s="46"/>
      <c r="B150" s="50"/>
      <c r="C150" s="17"/>
      <c r="E150" s="52"/>
      <c r="F150" s="20">
        <v>2018</v>
      </c>
      <c r="G150" s="18">
        <f t="shared" si="8"/>
        <v>0</v>
      </c>
      <c r="H150" s="18">
        <v>0</v>
      </c>
      <c r="I150" s="18">
        <v>0</v>
      </c>
      <c r="J150" s="18">
        <v>0</v>
      </c>
      <c r="K150" s="18">
        <v>0</v>
      </c>
      <c r="L150" s="51"/>
      <c r="M150" s="51"/>
    </row>
    <row r="151" spans="1:13">
      <c r="A151" s="46"/>
      <c r="B151" s="50"/>
      <c r="C151" s="17"/>
      <c r="E151" s="52"/>
      <c r="F151" s="20">
        <v>2019</v>
      </c>
      <c r="G151" s="18">
        <f t="shared" si="8"/>
        <v>0</v>
      </c>
      <c r="H151" s="18">
        <v>0</v>
      </c>
      <c r="I151" s="18">
        <v>0</v>
      </c>
      <c r="J151" s="18">
        <v>0</v>
      </c>
      <c r="K151" s="18">
        <v>0</v>
      </c>
      <c r="L151" s="51"/>
      <c r="M151" s="51"/>
    </row>
    <row r="152" spans="1:13">
      <c r="A152" s="46"/>
      <c r="B152" s="50"/>
      <c r="C152" s="17"/>
      <c r="E152" s="52"/>
      <c r="F152" s="20">
        <v>2020</v>
      </c>
      <c r="G152" s="18">
        <f t="shared" si="8"/>
        <v>0</v>
      </c>
      <c r="H152" s="18">
        <v>0</v>
      </c>
      <c r="I152" s="18">
        <v>0</v>
      </c>
      <c r="J152" s="18">
        <v>0</v>
      </c>
      <c r="K152" s="18">
        <v>0</v>
      </c>
      <c r="L152" s="51"/>
      <c r="M152" s="51"/>
    </row>
    <row r="153" spans="1:13">
      <c r="A153" s="46"/>
      <c r="B153" s="50"/>
      <c r="C153" s="17"/>
      <c r="E153" s="52"/>
      <c r="F153" s="20">
        <v>2021</v>
      </c>
      <c r="G153" s="18">
        <f t="shared" si="8"/>
        <v>0</v>
      </c>
      <c r="H153" s="18">
        <v>0</v>
      </c>
      <c r="I153" s="18">
        <v>0</v>
      </c>
      <c r="J153" s="18">
        <v>0</v>
      </c>
      <c r="K153" s="18">
        <v>0</v>
      </c>
      <c r="L153" s="51"/>
      <c r="M153" s="51"/>
    </row>
    <row r="154" spans="1:13" ht="229.5" customHeight="1">
      <c r="A154" s="46" t="s">
        <v>64</v>
      </c>
      <c r="B154" s="50" t="s">
        <v>65</v>
      </c>
      <c r="C154" s="17"/>
      <c r="E154" s="52"/>
      <c r="F154" s="12" t="s">
        <v>16</v>
      </c>
      <c r="G154" s="18">
        <f t="shared" si="8"/>
        <v>1734.9</v>
      </c>
      <c r="H154" s="18">
        <f>SUM(H155:H161)</f>
        <v>0</v>
      </c>
      <c r="I154" s="18">
        <f>SUM(I155:I161)</f>
        <v>1561.4</v>
      </c>
      <c r="J154" s="18">
        <f>SUM(J155:J161)</f>
        <v>173.5</v>
      </c>
      <c r="K154" s="18">
        <f>SUM(K155:K161)</f>
        <v>0</v>
      </c>
      <c r="L154" s="51" t="s">
        <v>66</v>
      </c>
      <c r="M154" s="51"/>
    </row>
    <row r="155" spans="1:13">
      <c r="A155" s="46"/>
      <c r="B155" s="50"/>
      <c r="C155" s="17"/>
      <c r="E155" s="52"/>
      <c r="F155" s="19">
        <v>2015</v>
      </c>
      <c r="G155" s="18">
        <f t="shared" si="8"/>
        <v>0</v>
      </c>
      <c r="H155" s="18">
        <v>0</v>
      </c>
      <c r="I155" s="25">
        <v>0</v>
      </c>
      <c r="J155" s="23">
        <v>0</v>
      </c>
      <c r="K155" s="18">
        <v>0</v>
      </c>
      <c r="L155" s="51"/>
      <c r="M155" s="51"/>
    </row>
    <row r="156" spans="1:13">
      <c r="A156" s="46"/>
      <c r="B156" s="50"/>
      <c r="C156" s="17"/>
      <c r="E156" s="52"/>
      <c r="F156" s="19">
        <v>2016</v>
      </c>
      <c r="G156" s="18">
        <f t="shared" si="8"/>
        <v>0</v>
      </c>
      <c r="H156" s="18">
        <v>0</v>
      </c>
      <c r="I156" s="25">
        <v>0</v>
      </c>
      <c r="J156" s="23">
        <v>0</v>
      </c>
      <c r="K156" s="18">
        <v>0</v>
      </c>
      <c r="L156" s="51"/>
      <c r="M156" s="51"/>
    </row>
    <row r="157" spans="1:13">
      <c r="A157" s="46"/>
      <c r="B157" s="50"/>
      <c r="C157" s="17"/>
      <c r="E157" s="52"/>
      <c r="F157" s="19">
        <v>2017</v>
      </c>
      <c r="G157" s="18">
        <f t="shared" si="8"/>
        <v>0</v>
      </c>
      <c r="H157" s="18">
        <v>0</v>
      </c>
      <c r="I157" s="25">
        <v>0</v>
      </c>
      <c r="J157" s="23">
        <v>0</v>
      </c>
      <c r="K157" s="18">
        <v>0</v>
      </c>
      <c r="L157" s="51"/>
      <c r="M157" s="51"/>
    </row>
    <row r="158" spans="1:13">
      <c r="A158" s="46"/>
      <c r="B158" s="50"/>
      <c r="C158" s="17"/>
      <c r="E158" s="52"/>
      <c r="F158" s="20">
        <v>2018</v>
      </c>
      <c r="G158" s="18">
        <f t="shared" si="8"/>
        <v>930.7</v>
      </c>
      <c r="H158" s="18">
        <v>0</v>
      </c>
      <c r="I158" s="25">
        <v>837.6</v>
      </c>
      <c r="J158" s="23">
        <v>93.1</v>
      </c>
      <c r="K158" s="18">
        <v>0</v>
      </c>
      <c r="L158" s="51"/>
      <c r="M158" s="51"/>
    </row>
    <row r="159" spans="1:13">
      <c r="A159" s="46"/>
      <c r="B159" s="50"/>
      <c r="C159" s="17"/>
      <c r="E159" s="52"/>
      <c r="F159" s="20">
        <v>2019</v>
      </c>
      <c r="G159" s="18">
        <f t="shared" si="8"/>
        <v>804.19999999999993</v>
      </c>
      <c r="H159" s="18">
        <v>0</v>
      </c>
      <c r="I159" s="25">
        <v>723.8</v>
      </c>
      <c r="J159" s="25">
        <f>93.1-12.7</f>
        <v>80.399999999999991</v>
      </c>
      <c r="K159" s="18">
        <v>0</v>
      </c>
      <c r="L159" s="51"/>
      <c r="M159" s="51"/>
    </row>
    <row r="160" spans="1:13">
      <c r="A160" s="46"/>
      <c r="B160" s="50"/>
      <c r="C160" s="17"/>
      <c r="E160" s="52"/>
      <c r="F160" s="20">
        <v>2020</v>
      </c>
      <c r="G160" s="18">
        <f t="shared" si="8"/>
        <v>0</v>
      </c>
      <c r="H160" s="18">
        <v>0</v>
      </c>
      <c r="I160" s="25">
        <v>0</v>
      </c>
      <c r="J160" s="23">
        <v>0</v>
      </c>
      <c r="K160" s="18">
        <v>0</v>
      </c>
      <c r="L160" s="51"/>
      <c r="M160" s="51"/>
    </row>
    <row r="161" spans="1:13">
      <c r="A161" s="46"/>
      <c r="B161" s="50"/>
      <c r="C161" s="17"/>
      <c r="E161" s="52"/>
      <c r="F161" s="20">
        <v>2021</v>
      </c>
      <c r="G161" s="24">
        <f t="shared" si="8"/>
        <v>0</v>
      </c>
      <c r="H161" s="24">
        <v>0</v>
      </c>
      <c r="I161" s="34">
        <v>0</v>
      </c>
      <c r="J161" s="35">
        <v>0</v>
      </c>
      <c r="K161" s="24">
        <v>0</v>
      </c>
      <c r="L161" s="51"/>
      <c r="M161" s="51"/>
    </row>
    <row r="162" spans="1:13" ht="21" customHeight="1">
      <c r="A162" s="46" t="s">
        <v>67</v>
      </c>
      <c r="B162" s="50" t="s">
        <v>68</v>
      </c>
      <c r="C162" s="17"/>
      <c r="E162" s="52"/>
      <c r="F162" s="12" t="s">
        <v>16</v>
      </c>
      <c r="G162" s="18">
        <f t="shared" si="8"/>
        <v>4414.3999999999996</v>
      </c>
      <c r="H162" s="18">
        <f>SUM(H163:H169)</f>
        <v>0</v>
      </c>
      <c r="I162" s="18">
        <f>SUM(I163:I169)</f>
        <v>4414.3999999999996</v>
      </c>
      <c r="J162" s="18">
        <f>SUM(J163:J169)</f>
        <v>0</v>
      </c>
      <c r="K162" s="18">
        <f>SUM(K163:K169)</f>
        <v>0</v>
      </c>
      <c r="L162" s="49" t="s">
        <v>69</v>
      </c>
      <c r="M162" s="51"/>
    </row>
    <row r="163" spans="1:13">
      <c r="A163" s="46"/>
      <c r="B163" s="50"/>
      <c r="C163" s="17"/>
      <c r="E163" s="52"/>
      <c r="F163" s="19">
        <v>2015</v>
      </c>
      <c r="G163" s="18">
        <f t="shared" si="8"/>
        <v>0</v>
      </c>
      <c r="H163" s="18">
        <f t="shared" ref="H163:K169" si="11">H171+H179+H187</f>
        <v>0</v>
      </c>
      <c r="I163" s="18">
        <f t="shared" si="11"/>
        <v>0</v>
      </c>
      <c r="J163" s="18">
        <f t="shared" si="11"/>
        <v>0</v>
      </c>
      <c r="K163" s="18">
        <f t="shared" si="11"/>
        <v>0</v>
      </c>
      <c r="L163" s="49"/>
      <c r="M163" s="51"/>
    </row>
    <row r="164" spans="1:13">
      <c r="A164" s="46"/>
      <c r="B164" s="50"/>
      <c r="C164" s="17"/>
      <c r="E164" s="52"/>
      <c r="F164" s="19">
        <v>2016</v>
      </c>
      <c r="G164" s="18">
        <f t="shared" ref="G164:G251" si="12">SUM(H164:K164)</f>
        <v>0</v>
      </c>
      <c r="H164" s="18">
        <f t="shared" si="11"/>
        <v>0</v>
      </c>
      <c r="I164" s="18">
        <f t="shared" si="11"/>
        <v>0</v>
      </c>
      <c r="J164" s="18">
        <f t="shared" si="11"/>
        <v>0</v>
      </c>
      <c r="K164" s="18">
        <f t="shared" si="11"/>
        <v>0</v>
      </c>
      <c r="L164" s="49"/>
      <c r="M164" s="51"/>
    </row>
    <row r="165" spans="1:13">
      <c r="A165" s="46"/>
      <c r="B165" s="50"/>
      <c r="C165" s="17"/>
      <c r="E165" s="52"/>
      <c r="F165" s="19">
        <v>2017</v>
      </c>
      <c r="G165" s="18">
        <f t="shared" si="12"/>
        <v>0</v>
      </c>
      <c r="H165" s="18">
        <f t="shared" si="11"/>
        <v>0</v>
      </c>
      <c r="I165" s="18">
        <f t="shared" si="11"/>
        <v>0</v>
      </c>
      <c r="J165" s="18">
        <f t="shared" si="11"/>
        <v>0</v>
      </c>
      <c r="K165" s="18">
        <f t="shared" si="11"/>
        <v>0</v>
      </c>
      <c r="L165" s="49"/>
      <c r="M165" s="51"/>
    </row>
    <row r="166" spans="1:13">
      <c r="A166" s="46"/>
      <c r="B166" s="50"/>
      <c r="C166" s="17"/>
      <c r="E166" s="52"/>
      <c r="F166" s="20">
        <v>2018</v>
      </c>
      <c r="G166" s="18">
        <f t="shared" si="12"/>
        <v>4414.3999999999996</v>
      </c>
      <c r="H166" s="18">
        <f t="shared" si="11"/>
        <v>0</v>
      </c>
      <c r="I166" s="18">
        <f t="shared" si="11"/>
        <v>4414.3999999999996</v>
      </c>
      <c r="J166" s="18">
        <f t="shared" si="11"/>
        <v>0</v>
      </c>
      <c r="K166" s="18">
        <f t="shared" si="11"/>
        <v>0</v>
      </c>
      <c r="L166" s="49"/>
      <c r="M166" s="51"/>
    </row>
    <row r="167" spans="1:13">
      <c r="A167" s="46"/>
      <c r="B167" s="50"/>
      <c r="C167" s="17"/>
      <c r="E167" s="52"/>
      <c r="F167" s="20">
        <v>2019</v>
      </c>
      <c r="G167" s="18">
        <f t="shared" si="12"/>
        <v>0</v>
      </c>
      <c r="H167" s="18">
        <f t="shared" si="11"/>
        <v>0</v>
      </c>
      <c r="I167" s="18">
        <f t="shared" si="11"/>
        <v>0</v>
      </c>
      <c r="J167" s="18">
        <f t="shared" si="11"/>
        <v>0</v>
      </c>
      <c r="K167" s="18">
        <f t="shared" si="11"/>
        <v>0</v>
      </c>
      <c r="L167" s="49"/>
      <c r="M167" s="51"/>
    </row>
    <row r="168" spans="1:13">
      <c r="A168" s="46"/>
      <c r="B168" s="50"/>
      <c r="C168" s="17"/>
      <c r="E168" s="52"/>
      <c r="F168" s="20">
        <v>2020</v>
      </c>
      <c r="G168" s="18">
        <f t="shared" si="12"/>
        <v>0</v>
      </c>
      <c r="H168" s="18">
        <f t="shared" si="11"/>
        <v>0</v>
      </c>
      <c r="I168" s="18">
        <f t="shared" si="11"/>
        <v>0</v>
      </c>
      <c r="J168" s="18">
        <f t="shared" si="11"/>
        <v>0</v>
      </c>
      <c r="K168" s="18">
        <f t="shared" si="11"/>
        <v>0</v>
      </c>
      <c r="L168" s="49"/>
      <c r="M168" s="51"/>
    </row>
    <row r="169" spans="1:13">
      <c r="A169" s="46"/>
      <c r="B169" s="50"/>
      <c r="C169" s="17"/>
      <c r="E169" s="52"/>
      <c r="F169" s="20">
        <v>2021</v>
      </c>
      <c r="G169" s="18">
        <f t="shared" si="12"/>
        <v>0</v>
      </c>
      <c r="H169" s="18">
        <f t="shared" si="11"/>
        <v>0</v>
      </c>
      <c r="I169" s="18">
        <f t="shared" si="11"/>
        <v>0</v>
      </c>
      <c r="J169" s="18">
        <f t="shared" si="11"/>
        <v>0</v>
      </c>
      <c r="K169" s="18">
        <f t="shared" si="11"/>
        <v>0</v>
      </c>
      <c r="L169" s="49"/>
      <c r="M169" s="51"/>
    </row>
    <row r="170" spans="1:13" ht="15.75" customHeight="1">
      <c r="A170" s="46" t="s">
        <v>70</v>
      </c>
      <c r="B170" s="50" t="s">
        <v>71</v>
      </c>
      <c r="C170" s="17"/>
      <c r="E170" s="52"/>
      <c r="F170" s="12" t="s">
        <v>16</v>
      </c>
      <c r="G170" s="18">
        <f t="shared" si="12"/>
        <v>714.4</v>
      </c>
      <c r="H170" s="18">
        <f>SUM(H171:H177)</f>
        <v>0</v>
      </c>
      <c r="I170" s="18">
        <f>SUM(I171:I177)</f>
        <v>714.4</v>
      </c>
      <c r="J170" s="18">
        <f>SUM(J171:J177)</f>
        <v>0</v>
      </c>
      <c r="K170" s="18">
        <f>SUM(K171:K177)</f>
        <v>0</v>
      </c>
      <c r="L170" s="49" t="s">
        <v>72</v>
      </c>
      <c r="M170" s="51"/>
    </row>
    <row r="171" spans="1:13">
      <c r="A171" s="46"/>
      <c r="B171" s="50"/>
      <c r="C171" s="17"/>
      <c r="E171" s="52"/>
      <c r="F171" s="19">
        <v>2015</v>
      </c>
      <c r="G171" s="18">
        <f t="shared" si="12"/>
        <v>0</v>
      </c>
      <c r="H171" s="18">
        <v>0</v>
      </c>
      <c r="I171" s="18">
        <v>0</v>
      </c>
      <c r="J171" s="18">
        <v>0</v>
      </c>
      <c r="K171" s="18">
        <v>0</v>
      </c>
      <c r="L171" s="49"/>
      <c r="M171" s="51"/>
    </row>
    <row r="172" spans="1:13">
      <c r="A172" s="46"/>
      <c r="B172" s="50"/>
      <c r="C172" s="17"/>
      <c r="E172" s="52"/>
      <c r="F172" s="19">
        <v>2016</v>
      </c>
      <c r="G172" s="18">
        <f t="shared" si="12"/>
        <v>0</v>
      </c>
      <c r="H172" s="18">
        <v>0</v>
      </c>
      <c r="I172" s="18">
        <v>0</v>
      </c>
      <c r="J172" s="18">
        <v>0</v>
      </c>
      <c r="K172" s="18">
        <v>0</v>
      </c>
      <c r="L172" s="49"/>
      <c r="M172" s="51"/>
    </row>
    <row r="173" spans="1:13">
      <c r="A173" s="46"/>
      <c r="B173" s="50"/>
      <c r="C173" s="17"/>
      <c r="E173" s="52"/>
      <c r="F173" s="19">
        <v>2017</v>
      </c>
      <c r="G173" s="18">
        <f t="shared" si="12"/>
        <v>0</v>
      </c>
      <c r="H173" s="18">
        <v>0</v>
      </c>
      <c r="I173" s="18">
        <v>0</v>
      </c>
      <c r="J173" s="18">
        <v>0</v>
      </c>
      <c r="K173" s="18">
        <v>0</v>
      </c>
      <c r="L173" s="49"/>
      <c r="M173" s="51"/>
    </row>
    <row r="174" spans="1:13">
      <c r="A174" s="46"/>
      <c r="B174" s="50"/>
      <c r="C174" s="17"/>
      <c r="E174" s="52"/>
      <c r="F174" s="20">
        <v>2018</v>
      </c>
      <c r="G174" s="18">
        <f t="shared" si="12"/>
        <v>714.4</v>
      </c>
      <c r="H174" s="18">
        <v>0</v>
      </c>
      <c r="I174" s="18">
        <v>714.4</v>
      </c>
      <c r="J174" s="18">
        <v>0</v>
      </c>
      <c r="K174" s="18">
        <v>0</v>
      </c>
      <c r="L174" s="49"/>
      <c r="M174" s="51"/>
    </row>
    <row r="175" spans="1:13">
      <c r="A175" s="46"/>
      <c r="B175" s="50"/>
      <c r="C175" s="17"/>
      <c r="E175" s="52"/>
      <c r="F175" s="20">
        <v>2019</v>
      </c>
      <c r="G175" s="18">
        <f t="shared" si="12"/>
        <v>0</v>
      </c>
      <c r="H175" s="18">
        <v>0</v>
      </c>
      <c r="I175" s="18">
        <v>0</v>
      </c>
      <c r="J175" s="18">
        <v>0</v>
      </c>
      <c r="K175" s="18">
        <v>0</v>
      </c>
      <c r="L175" s="49"/>
      <c r="M175" s="51"/>
    </row>
    <row r="176" spans="1:13">
      <c r="A176" s="46"/>
      <c r="B176" s="50"/>
      <c r="C176" s="17"/>
      <c r="E176" s="52"/>
      <c r="F176" s="20">
        <v>2020</v>
      </c>
      <c r="G176" s="18">
        <f t="shared" si="12"/>
        <v>0</v>
      </c>
      <c r="H176" s="18">
        <v>0</v>
      </c>
      <c r="I176" s="18">
        <v>0</v>
      </c>
      <c r="J176" s="18">
        <v>0</v>
      </c>
      <c r="K176" s="18">
        <v>0</v>
      </c>
      <c r="L176" s="49"/>
      <c r="M176" s="51"/>
    </row>
    <row r="177" spans="1:13">
      <c r="A177" s="46"/>
      <c r="B177" s="50"/>
      <c r="C177" s="17"/>
      <c r="E177" s="52"/>
      <c r="F177" s="20">
        <v>2021</v>
      </c>
      <c r="G177" s="18">
        <f t="shared" si="12"/>
        <v>0</v>
      </c>
      <c r="H177" s="18">
        <v>0</v>
      </c>
      <c r="I177" s="18">
        <v>0</v>
      </c>
      <c r="J177" s="18">
        <v>0</v>
      </c>
      <c r="K177" s="18">
        <v>0</v>
      </c>
      <c r="L177" s="49"/>
      <c r="M177" s="51"/>
    </row>
    <row r="178" spans="1:13" ht="15.75" customHeight="1">
      <c r="A178" s="46" t="s">
        <v>73</v>
      </c>
      <c r="B178" s="50" t="s">
        <v>74</v>
      </c>
      <c r="C178" s="17"/>
      <c r="E178" s="52"/>
      <c r="F178" s="12" t="s">
        <v>16</v>
      </c>
      <c r="G178" s="18">
        <f t="shared" si="12"/>
        <v>1700</v>
      </c>
      <c r="H178" s="18">
        <f>SUM(H179:H185)</f>
        <v>0</v>
      </c>
      <c r="I178" s="18">
        <f>SUM(I179:I185)</f>
        <v>1700</v>
      </c>
      <c r="J178" s="18">
        <f>SUM(J179:J185)</f>
        <v>0</v>
      </c>
      <c r="K178" s="18">
        <f>SUM(K179:K185)</f>
        <v>0</v>
      </c>
      <c r="L178" s="50" t="s">
        <v>75</v>
      </c>
      <c r="M178" s="51"/>
    </row>
    <row r="179" spans="1:13" ht="15.75" customHeight="1">
      <c r="A179" s="46"/>
      <c r="B179" s="50"/>
      <c r="C179" s="17"/>
      <c r="E179" s="52"/>
      <c r="F179" s="19">
        <v>2015</v>
      </c>
      <c r="G179" s="18">
        <f t="shared" si="12"/>
        <v>0</v>
      </c>
      <c r="H179" s="18">
        <v>0</v>
      </c>
      <c r="I179" s="18">
        <v>0</v>
      </c>
      <c r="J179" s="18">
        <v>0</v>
      </c>
      <c r="K179" s="18">
        <v>0</v>
      </c>
      <c r="L179" s="50"/>
      <c r="M179" s="51"/>
    </row>
    <row r="180" spans="1:13">
      <c r="A180" s="46"/>
      <c r="B180" s="50"/>
      <c r="C180" s="17"/>
      <c r="E180" s="52"/>
      <c r="F180" s="19">
        <v>2016</v>
      </c>
      <c r="G180" s="18">
        <f t="shared" si="12"/>
        <v>0</v>
      </c>
      <c r="H180" s="18">
        <v>0</v>
      </c>
      <c r="I180" s="18">
        <v>0</v>
      </c>
      <c r="J180" s="18">
        <v>0</v>
      </c>
      <c r="K180" s="18">
        <v>0</v>
      </c>
      <c r="L180" s="50"/>
      <c r="M180" s="51"/>
    </row>
    <row r="181" spans="1:13">
      <c r="A181" s="46"/>
      <c r="B181" s="50"/>
      <c r="C181" s="17"/>
      <c r="E181" s="52"/>
      <c r="F181" s="19">
        <v>2017</v>
      </c>
      <c r="G181" s="18">
        <f t="shared" si="12"/>
        <v>0</v>
      </c>
      <c r="H181" s="18">
        <v>0</v>
      </c>
      <c r="I181" s="18">
        <v>0</v>
      </c>
      <c r="J181" s="18">
        <v>0</v>
      </c>
      <c r="K181" s="18">
        <v>0</v>
      </c>
      <c r="L181" s="50"/>
      <c r="M181" s="51"/>
    </row>
    <row r="182" spans="1:13">
      <c r="A182" s="46"/>
      <c r="B182" s="50"/>
      <c r="C182" s="17"/>
      <c r="E182" s="52"/>
      <c r="F182" s="20">
        <v>2018</v>
      </c>
      <c r="G182" s="18">
        <f t="shared" si="12"/>
        <v>1700</v>
      </c>
      <c r="H182" s="18">
        <v>0</v>
      </c>
      <c r="I182" s="18">
        <v>1700</v>
      </c>
      <c r="J182" s="18">
        <v>0</v>
      </c>
      <c r="K182" s="18">
        <v>0</v>
      </c>
      <c r="L182" s="50"/>
      <c r="M182" s="51"/>
    </row>
    <row r="183" spans="1:13">
      <c r="A183" s="46"/>
      <c r="B183" s="50"/>
      <c r="C183" s="17"/>
      <c r="E183" s="52"/>
      <c r="F183" s="20">
        <v>2019</v>
      </c>
      <c r="G183" s="18">
        <f t="shared" si="12"/>
        <v>0</v>
      </c>
      <c r="H183" s="18">
        <v>0</v>
      </c>
      <c r="I183" s="18">
        <v>0</v>
      </c>
      <c r="J183" s="18">
        <v>0</v>
      </c>
      <c r="K183" s="18">
        <v>0</v>
      </c>
      <c r="L183" s="50"/>
      <c r="M183" s="51"/>
    </row>
    <row r="184" spans="1:13">
      <c r="A184" s="46"/>
      <c r="B184" s="50"/>
      <c r="C184" s="17"/>
      <c r="E184" s="52"/>
      <c r="F184" s="20">
        <v>2020</v>
      </c>
      <c r="G184" s="18">
        <f t="shared" si="12"/>
        <v>0</v>
      </c>
      <c r="H184" s="18">
        <v>0</v>
      </c>
      <c r="I184" s="18">
        <v>0</v>
      </c>
      <c r="J184" s="18">
        <v>0</v>
      </c>
      <c r="K184" s="18">
        <v>0</v>
      </c>
      <c r="L184" s="50"/>
      <c r="M184" s="51"/>
    </row>
    <row r="185" spans="1:13">
      <c r="A185" s="46"/>
      <c r="B185" s="50"/>
      <c r="C185" s="17"/>
      <c r="E185" s="52"/>
      <c r="F185" s="20">
        <v>2021</v>
      </c>
      <c r="G185" s="18">
        <f t="shared" si="12"/>
        <v>0</v>
      </c>
      <c r="H185" s="18">
        <v>0</v>
      </c>
      <c r="I185" s="18">
        <v>0</v>
      </c>
      <c r="J185" s="18">
        <v>0</v>
      </c>
      <c r="K185" s="18">
        <v>0</v>
      </c>
      <c r="L185" s="50"/>
      <c r="M185" s="51"/>
    </row>
    <row r="186" spans="1:13" ht="15.75" customHeight="1">
      <c r="A186" s="46" t="s">
        <v>76</v>
      </c>
      <c r="B186" s="50" t="s">
        <v>77</v>
      </c>
      <c r="C186" s="17"/>
      <c r="E186" s="52"/>
      <c r="F186" s="12" t="s">
        <v>16</v>
      </c>
      <c r="G186" s="18">
        <f t="shared" si="12"/>
        <v>2000</v>
      </c>
      <c r="H186" s="18">
        <f>SUM(H187:H193)</f>
        <v>0</v>
      </c>
      <c r="I186" s="18">
        <f>SUM(I187:I193)</f>
        <v>2000</v>
      </c>
      <c r="J186" s="18">
        <f>SUM(J187:J193)</f>
        <v>0</v>
      </c>
      <c r="K186" s="18">
        <f>SUM(K187:K193)</f>
        <v>0</v>
      </c>
      <c r="L186" s="49" t="s">
        <v>78</v>
      </c>
      <c r="M186" s="51"/>
    </row>
    <row r="187" spans="1:13">
      <c r="A187" s="46"/>
      <c r="B187" s="50"/>
      <c r="C187" s="17"/>
      <c r="E187" s="52"/>
      <c r="F187" s="19">
        <v>2015</v>
      </c>
      <c r="G187" s="18">
        <f t="shared" si="12"/>
        <v>0</v>
      </c>
      <c r="H187" s="18">
        <v>0</v>
      </c>
      <c r="I187" s="18">
        <v>0</v>
      </c>
      <c r="J187" s="18">
        <v>0</v>
      </c>
      <c r="K187" s="18">
        <v>0</v>
      </c>
      <c r="L187" s="49"/>
      <c r="M187" s="51"/>
    </row>
    <row r="188" spans="1:13">
      <c r="A188" s="46"/>
      <c r="B188" s="50"/>
      <c r="C188" s="17"/>
      <c r="E188" s="52"/>
      <c r="F188" s="19">
        <v>2016</v>
      </c>
      <c r="G188" s="18">
        <f t="shared" si="12"/>
        <v>0</v>
      </c>
      <c r="H188" s="18">
        <v>0</v>
      </c>
      <c r="I188" s="18">
        <v>0</v>
      </c>
      <c r="J188" s="18">
        <v>0</v>
      </c>
      <c r="K188" s="18">
        <v>0</v>
      </c>
      <c r="L188" s="49"/>
      <c r="M188" s="51"/>
    </row>
    <row r="189" spans="1:13">
      <c r="A189" s="46"/>
      <c r="B189" s="50"/>
      <c r="C189" s="17"/>
      <c r="E189" s="52"/>
      <c r="F189" s="19">
        <v>2017</v>
      </c>
      <c r="G189" s="18">
        <f t="shared" si="12"/>
        <v>0</v>
      </c>
      <c r="H189" s="18">
        <v>0</v>
      </c>
      <c r="I189" s="18">
        <v>0</v>
      </c>
      <c r="J189" s="18">
        <v>0</v>
      </c>
      <c r="K189" s="18">
        <v>0</v>
      </c>
      <c r="L189" s="49"/>
      <c r="M189" s="51"/>
    </row>
    <row r="190" spans="1:13">
      <c r="A190" s="46"/>
      <c r="B190" s="50"/>
      <c r="C190" s="17"/>
      <c r="E190" s="52"/>
      <c r="F190" s="20">
        <v>2018</v>
      </c>
      <c r="G190" s="18">
        <f t="shared" si="12"/>
        <v>2000</v>
      </c>
      <c r="H190" s="18">
        <v>0</v>
      </c>
      <c r="I190" s="18">
        <v>2000</v>
      </c>
      <c r="J190" s="18">
        <v>0</v>
      </c>
      <c r="K190" s="18">
        <v>0</v>
      </c>
      <c r="L190" s="49"/>
      <c r="M190" s="51"/>
    </row>
    <row r="191" spans="1:13">
      <c r="A191" s="46"/>
      <c r="B191" s="50"/>
      <c r="C191" s="17"/>
      <c r="E191" s="52"/>
      <c r="F191" s="20">
        <v>2019</v>
      </c>
      <c r="G191" s="18">
        <f t="shared" si="12"/>
        <v>0</v>
      </c>
      <c r="H191" s="18">
        <v>0</v>
      </c>
      <c r="I191" s="18">
        <v>0</v>
      </c>
      <c r="J191" s="18">
        <v>0</v>
      </c>
      <c r="K191" s="18">
        <v>0</v>
      </c>
      <c r="L191" s="49"/>
      <c r="M191" s="51"/>
    </row>
    <row r="192" spans="1:13">
      <c r="A192" s="46"/>
      <c r="B192" s="50"/>
      <c r="C192" s="17"/>
      <c r="E192" s="52"/>
      <c r="F192" s="20">
        <v>2020</v>
      </c>
      <c r="G192" s="18">
        <f t="shared" si="12"/>
        <v>0</v>
      </c>
      <c r="H192" s="18">
        <v>0</v>
      </c>
      <c r="I192" s="18">
        <v>0</v>
      </c>
      <c r="J192" s="18">
        <v>0</v>
      </c>
      <c r="K192" s="18">
        <v>0</v>
      </c>
      <c r="L192" s="49"/>
      <c r="M192" s="51"/>
    </row>
    <row r="193" spans="1:13">
      <c r="A193" s="46"/>
      <c r="B193" s="50"/>
      <c r="C193" s="17"/>
      <c r="E193" s="52"/>
      <c r="F193" s="20">
        <v>2021</v>
      </c>
      <c r="G193" s="18">
        <f t="shared" si="12"/>
        <v>0</v>
      </c>
      <c r="H193" s="18">
        <v>0</v>
      </c>
      <c r="I193" s="18">
        <v>0</v>
      </c>
      <c r="J193" s="18">
        <v>0</v>
      </c>
      <c r="K193" s="18">
        <v>0</v>
      </c>
      <c r="L193" s="49"/>
      <c r="M193" s="51"/>
    </row>
    <row r="194" spans="1:13" ht="15.75" customHeight="1">
      <c r="A194" s="46" t="s">
        <v>79</v>
      </c>
      <c r="B194" s="50" t="s">
        <v>80</v>
      </c>
      <c r="C194" s="17"/>
      <c r="E194" s="52"/>
      <c r="F194" s="12" t="s">
        <v>16</v>
      </c>
      <c r="G194" s="18">
        <f t="shared" si="12"/>
        <v>60</v>
      </c>
      <c r="H194" s="18">
        <f>SUM(H195:H201)</f>
        <v>0</v>
      </c>
      <c r="I194" s="18">
        <f>SUM(I195:I201)</f>
        <v>0</v>
      </c>
      <c r="J194" s="18">
        <f>SUM(J195:J201)</f>
        <v>60</v>
      </c>
      <c r="K194" s="18">
        <f>SUM(K195:K201)</f>
        <v>0</v>
      </c>
      <c r="L194" s="49" t="s">
        <v>75</v>
      </c>
      <c r="M194" s="51"/>
    </row>
    <row r="195" spans="1:13">
      <c r="A195" s="46"/>
      <c r="B195" s="50"/>
      <c r="C195" s="17"/>
      <c r="E195" s="52"/>
      <c r="F195" s="19">
        <v>2015</v>
      </c>
      <c r="G195" s="18">
        <f t="shared" si="12"/>
        <v>0</v>
      </c>
      <c r="H195" s="18">
        <v>0</v>
      </c>
      <c r="I195" s="18">
        <v>0</v>
      </c>
      <c r="J195" s="25">
        <v>0</v>
      </c>
      <c r="K195" s="18">
        <v>0</v>
      </c>
      <c r="L195" s="49"/>
      <c r="M195" s="51"/>
    </row>
    <row r="196" spans="1:13">
      <c r="A196" s="46"/>
      <c r="B196" s="50"/>
      <c r="C196" s="17"/>
      <c r="E196" s="52"/>
      <c r="F196" s="19">
        <v>2016</v>
      </c>
      <c r="G196" s="18">
        <f t="shared" si="12"/>
        <v>0</v>
      </c>
      <c r="H196" s="18">
        <v>0</v>
      </c>
      <c r="I196" s="18">
        <v>0</v>
      </c>
      <c r="J196" s="25">
        <v>0</v>
      </c>
      <c r="K196" s="18">
        <v>0</v>
      </c>
      <c r="L196" s="49"/>
      <c r="M196" s="51"/>
    </row>
    <row r="197" spans="1:13">
      <c r="A197" s="46"/>
      <c r="B197" s="50"/>
      <c r="C197" s="17"/>
      <c r="E197" s="52"/>
      <c r="F197" s="19">
        <v>2017</v>
      </c>
      <c r="G197" s="18">
        <f t="shared" si="12"/>
        <v>0</v>
      </c>
      <c r="H197" s="18">
        <v>0</v>
      </c>
      <c r="I197" s="18">
        <v>0</v>
      </c>
      <c r="J197" s="25">
        <v>0</v>
      </c>
      <c r="K197" s="18">
        <v>0</v>
      </c>
      <c r="L197" s="49"/>
      <c r="M197" s="51"/>
    </row>
    <row r="198" spans="1:13">
      <c r="A198" s="46"/>
      <c r="B198" s="50"/>
      <c r="C198" s="17"/>
      <c r="E198" s="52"/>
      <c r="F198" s="20">
        <v>2018</v>
      </c>
      <c r="G198" s="18">
        <f t="shared" si="12"/>
        <v>60</v>
      </c>
      <c r="H198" s="18">
        <v>0</v>
      </c>
      <c r="I198" s="18">
        <v>0</v>
      </c>
      <c r="J198" s="25">
        <f>500-440</f>
        <v>60</v>
      </c>
      <c r="K198" s="18">
        <v>0</v>
      </c>
      <c r="L198" s="49"/>
      <c r="M198" s="51"/>
    </row>
    <row r="199" spans="1:13">
      <c r="A199" s="46"/>
      <c r="B199" s="50"/>
      <c r="C199" s="17"/>
      <c r="E199" s="52"/>
      <c r="F199" s="20">
        <v>2019</v>
      </c>
      <c r="G199" s="18">
        <f t="shared" si="12"/>
        <v>0</v>
      </c>
      <c r="H199" s="18">
        <v>0</v>
      </c>
      <c r="I199" s="18">
        <v>0</v>
      </c>
      <c r="J199" s="25">
        <v>0</v>
      </c>
      <c r="K199" s="18">
        <v>0</v>
      </c>
      <c r="L199" s="49"/>
      <c r="M199" s="51"/>
    </row>
    <row r="200" spans="1:13">
      <c r="A200" s="46"/>
      <c r="B200" s="50"/>
      <c r="C200" s="17"/>
      <c r="E200" s="52"/>
      <c r="F200" s="20">
        <v>2020</v>
      </c>
      <c r="G200" s="18">
        <f t="shared" si="12"/>
        <v>0</v>
      </c>
      <c r="H200" s="18">
        <v>0</v>
      </c>
      <c r="I200" s="18">
        <v>0</v>
      </c>
      <c r="J200" s="25">
        <v>0</v>
      </c>
      <c r="K200" s="18">
        <v>0</v>
      </c>
      <c r="L200" s="49"/>
      <c r="M200" s="51"/>
    </row>
    <row r="201" spans="1:13">
      <c r="A201" s="46"/>
      <c r="B201" s="50"/>
      <c r="C201" s="17"/>
      <c r="E201" s="52"/>
      <c r="F201" s="20">
        <v>2021</v>
      </c>
      <c r="G201" s="18">
        <f t="shared" si="12"/>
        <v>0</v>
      </c>
      <c r="H201" s="18">
        <v>0</v>
      </c>
      <c r="I201" s="18">
        <v>0</v>
      </c>
      <c r="J201" s="25">
        <v>0</v>
      </c>
      <c r="K201" s="18">
        <v>0</v>
      </c>
      <c r="L201" s="49"/>
      <c r="M201" s="51"/>
    </row>
    <row r="202" spans="1:13" ht="15" customHeight="1">
      <c r="A202" s="46" t="s">
        <v>81</v>
      </c>
      <c r="B202" s="50" t="s">
        <v>106</v>
      </c>
      <c r="C202" s="17"/>
      <c r="E202" s="52"/>
      <c r="F202" s="12" t="s">
        <v>16</v>
      </c>
      <c r="G202" s="18">
        <f t="shared" si="12"/>
        <v>500</v>
      </c>
      <c r="H202" s="18">
        <f>SUM(H203:H209)</f>
        <v>0</v>
      </c>
      <c r="I202" s="18">
        <f>SUM(I203:I209)</f>
        <v>0</v>
      </c>
      <c r="J202" s="18">
        <f>SUM(J203:J209)</f>
        <v>500</v>
      </c>
      <c r="K202" s="18">
        <f>SUM(K203:K209)</f>
        <v>0</v>
      </c>
      <c r="L202" s="51" t="s">
        <v>82</v>
      </c>
      <c r="M202" s="51"/>
    </row>
    <row r="203" spans="1:13" ht="15.75" customHeight="1">
      <c r="A203" s="46"/>
      <c r="B203" s="50"/>
      <c r="C203" s="17"/>
      <c r="E203" s="52"/>
      <c r="F203" s="19">
        <v>2015</v>
      </c>
      <c r="G203" s="18">
        <f t="shared" si="12"/>
        <v>0</v>
      </c>
      <c r="H203" s="18">
        <v>0</v>
      </c>
      <c r="I203" s="18">
        <v>0</v>
      </c>
      <c r="J203" s="25">
        <v>0</v>
      </c>
      <c r="K203" s="18">
        <v>0</v>
      </c>
      <c r="L203" s="51"/>
      <c r="M203" s="51"/>
    </row>
    <row r="204" spans="1:13" ht="15" customHeight="1">
      <c r="A204" s="46"/>
      <c r="B204" s="50"/>
      <c r="C204" s="17"/>
      <c r="E204" s="52"/>
      <c r="F204" s="19">
        <v>2016</v>
      </c>
      <c r="G204" s="18">
        <f t="shared" si="12"/>
        <v>0</v>
      </c>
      <c r="H204" s="18">
        <v>0</v>
      </c>
      <c r="I204" s="18">
        <v>0</v>
      </c>
      <c r="J204" s="36">
        <v>0</v>
      </c>
      <c r="K204" s="18">
        <v>0</v>
      </c>
      <c r="L204" s="51"/>
      <c r="M204" s="51"/>
    </row>
    <row r="205" spans="1:13" ht="15.75" customHeight="1">
      <c r="A205" s="46"/>
      <c r="B205" s="50"/>
      <c r="C205" s="17"/>
      <c r="E205" s="52"/>
      <c r="F205" s="19">
        <v>2017</v>
      </c>
      <c r="G205" s="18">
        <f t="shared" si="12"/>
        <v>0</v>
      </c>
      <c r="H205" s="18">
        <v>0</v>
      </c>
      <c r="I205" s="18">
        <v>0</v>
      </c>
      <c r="J205" s="36">
        <v>0</v>
      </c>
      <c r="K205" s="18">
        <v>0</v>
      </c>
      <c r="L205" s="51"/>
      <c r="M205" s="51"/>
    </row>
    <row r="206" spans="1:13" ht="15.75" customHeight="1">
      <c r="A206" s="46"/>
      <c r="B206" s="50"/>
      <c r="C206" s="17"/>
      <c r="E206" s="52"/>
      <c r="F206" s="20">
        <v>2018</v>
      </c>
      <c r="G206" s="18">
        <f t="shared" si="12"/>
        <v>0</v>
      </c>
      <c r="H206" s="18">
        <v>0</v>
      </c>
      <c r="I206" s="18">
        <v>0</v>
      </c>
      <c r="J206" s="36">
        <v>0</v>
      </c>
      <c r="K206" s="18">
        <v>0</v>
      </c>
      <c r="L206" s="51"/>
      <c r="M206" s="51"/>
    </row>
    <row r="207" spans="1:13" ht="15.75" customHeight="1">
      <c r="A207" s="46"/>
      <c r="B207" s="50"/>
      <c r="C207" s="17"/>
      <c r="E207" s="52"/>
      <c r="F207" s="20">
        <v>2019</v>
      </c>
      <c r="G207" s="18">
        <f t="shared" si="12"/>
        <v>500</v>
      </c>
      <c r="H207" s="18">
        <v>0</v>
      </c>
      <c r="I207" s="18">
        <v>0</v>
      </c>
      <c r="J207" s="36">
        <v>500</v>
      </c>
      <c r="K207" s="18">
        <v>0</v>
      </c>
      <c r="L207" s="51"/>
      <c r="M207" s="51"/>
    </row>
    <row r="208" spans="1:13" ht="15" customHeight="1">
      <c r="A208" s="46"/>
      <c r="B208" s="50"/>
      <c r="C208" s="17"/>
      <c r="E208" s="52"/>
      <c r="F208" s="20">
        <v>2020</v>
      </c>
      <c r="G208" s="18">
        <f t="shared" si="12"/>
        <v>0</v>
      </c>
      <c r="H208" s="18">
        <v>0</v>
      </c>
      <c r="I208" s="18">
        <v>0</v>
      </c>
      <c r="J208" s="36">
        <v>0</v>
      </c>
      <c r="K208" s="18">
        <v>0</v>
      </c>
      <c r="L208" s="51"/>
      <c r="M208" s="51"/>
    </row>
    <row r="209" spans="1:13">
      <c r="A209" s="46"/>
      <c r="B209" s="50"/>
      <c r="C209" s="17"/>
      <c r="E209" s="52"/>
      <c r="F209" s="20">
        <v>2021</v>
      </c>
      <c r="G209" s="18">
        <f t="shared" si="12"/>
        <v>0</v>
      </c>
      <c r="H209" s="18">
        <v>0</v>
      </c>
      <c r="I209" s="18">
        <v>0</v>
      </c>
      <c r="J209" s="36">
        <v>0</v>
      </c>
      <c r="K209" s="18">
        <v>0</v>
      </c>
      <c r="L209" s="51"/>
      <c r="M209" s="51"/>
    </row>
    <row r="210" spans="1:13" ht="18" customHeight="1">
      <c r="A210" s="53" t="s">
        <v>83</v>
      </c>
      <c r="B210" s="55" t="s">
        <v>84</v>
      </c>
      <c r="C210" s="37"/>
      <c r="E210" s="52"/>
      <c r="F210" s="38" t="s">
        <v>16</v>
      </c>
      <c r="G210" s="18">
        <f>G211+G212+G213+G214+G215+G216+G217</f>
        <v>17933.2</v>
      </c>
      <c r="H210" s="18">
        <f>H211+H212+H213+H214+H215+H216+H217</f>
        <v>0</v>
      </c>
      <c r="I210" s="18">
        <f>I211+I212+I213+I214+I215+I216+I217</f>
        <v>17036.5</v>
      </c>
      <c r="J210" s="18">
        <f>J211+J212+J213+J214+J215+J216+J217</f>
        <v>896.7</v>
      </c>
      <c r="K210" s="18">
        <f>K211+K212+K213+K214+K215+K216+K217</f>
        <v>0</v>
      </c>
      <c r="L210" s="51" t="s">
        <v>85</v>
      </c>
      <c r="M210" s="51"/>
    </row>
    <row r="211" spans="1:13">
      <c r="A211" s="53"/>
      <c r="B211" s="55"/>
      <c r="C211" s="37"/>
      <c r="E211" s="52"/>
      <c r="F211" s="39">
        <v>2015</v>
      </c>
      <c r="G211" s="18">
        <f t="shared" si="12"/>
        <v>0</v>
      </c>
      <c r="H211" s="18">
        <v>0</v>
      </c>
      <c r="I211" s="18">
        <v>0</v>
      </c>
      <c r="J211" s="36">
        <v>0</v>
      </c>
      <c r="K211" s="18">
        <v>0</v>
      </c>
      <c r="L211" s="51"/>
      <c r="M211" s="51"/>
    </row>
    <row r="212" spans="1:13">
      <c r="A212" s="53"/>
      <c r="B212" s="55"/>
      <c r="C212" s="37"/>
      <c r="E212" s="52"/>
      <c r="F212" s="39">
        <v>2016</v>
      </c>
      <c r="G212" s="18">
        <f t="shared" si="12"/>
        <v>0</v>
      </c>
      <c r="H212" s="18">
        <v>0</v>
      </c>
      <c r="I212" s="18">
        <v>0</v>
      </c>
      <c r="J212" s="36">
        <v>0</v>
      </c>
      <c r="K212" s="18">
        <v>0</v>
      </c>
      <c r="L212" s="51"/>
      <c r="M212" s="51"/>
    </row>
    <row r="213" spans="1:13">
      <c r="A213" s="53"/>
      <c r="B213" s="55"/>
      <c r="C213" s="37"/>
      <c r="E213" s="52"/>
      <c r="F213" s="39">
        <v>2017</v>
      </c>
      <c r="G213" s="18">
        <f t="shared" si="12"/>
        <v>0</v>
      </c>
      <c r="H213" s="18">
        <v>0</v>
      </c>
      <c r="I213" s="18">
        <v>0</v>
      </c>
      <c r="J213" s="36">
        <v>0</v>
      </c>
      <c r="K213" s="18">
        <v>0</v>
      </c>
      <c r="L213" s="51"/>
      <c r="M213" s="51"/>
    </row>
    <row r="214" spans="1:13" ht="21" customHeight="1">
      <c r="A214" s="53"/>
      <c r="B214" s="55"/>
      <c r="C214" s="37"/>
      <c r="E214" s="52"/>
      <c r="F214" s="20">
        <v>2018</v>
      </c>
      <c r="G214" s="18">
        <f t="shared" si="12"/>
        <v>0</v>
      </c>
      <c r="H214" s="18">
        <v>0</v>
      </c>
      <c r="I214" s="18">
        <v>0</v>
      </c>
      <c r="J214" s="40">
        <v>0</v>
      </c>
      <c r="K214" s="18">
        <v>0</v>
      </c>
      <c r="L214" s="51"/>
      <c r="M214" s="51"/>
    </row>
    <row r="215" spans="1:13" ht="24" customHeight="1">
      <c r="A215" s="53"/>
      <c r="B215" s="55"/>
      <c r="C215" s="37"/>
      <c r="E215" s="52"/>
      <c r="F215" s="20">
        <v>2019</v>
      </c>
      <c r="G215" s="18">
        <f t="shared" si="12"/>
        <v>17933.2</v>
      </c>
      <c r="H215" s="18">
        <v>0</v>
      </c>
      <c r="I215" s="18">
        <v>17036.5</v>
      </c>
      <c r="J215" s="40">
        <f>100+12.7+784</f>
        <v>896.7</v>
      </c>
      <c r="K215" s="18">
        <v>0</v>
      </c>
      <c r="L215" s="51"/>
      <c r="M215" s="51"/>
    </row>
    <row r="216" spans="1:13" ht="30.75" customHeight="1">
      <c r="A216" s="53"/>
      <c r="B216" s="55"/>
      <c r="C216" s="37"/>
      <c r="E216" s="52"/>
      <c r="F216" s="20">
        <v>2020</v>
      </c>
      <c r="G216" s="18">
        <f t="shared" si="12"/>
        <v>0</v>
      </c>
      <c r="H216" s="18">
        <v>0</v>
      </c>
      <c r="I216" s="18">
        <v>0</v>
      </c>
      <c r="J216" s="40">
        <v>0</v>
      </c>
      <c r="K216" s="18">
        <v>0</v>
      </c>
      <c r="L216" s="51"/>
      <c r="M216" s="51"/>
    </row>
    <row r="217" spans="1:13" ht="57" customHeight="1">
      <c r="A217" s="53"/>
      <c r="B217" s="55"/>
      <c r="C217" s="37"/>
      <c r="E217" s="52"/>
      <c r="F217" s="20">
        <v>2021</v>
      </c>
      <c r="G217" s="18">
        <f t="shared" si="12"/>
        <v>0</v>
      </c>
      <c r="H217" s="18">
        <v>0</v>
      </c>
      <c r="I217" s="18">
        <v>0</v>
      </c>
      <c r="J217" s="40">
        <v>0</v>
      </c>
      <c r="K217" s="18">
        <v>0</v>
      </c>
      <c r="L217" s="51"/>
      <c r="M217" s="51"/>
    </row>
    <row r="218" spans="1:13" ht="18" customHeight="1">
      <c r="A218" s="53" t="s">
        <v>86</v>
      </c>
      <c r="B218" s="54" t="s">
        <v>87</v>
      </c>
      <c r="C218" s="37"/>
      <c r="E218" s="52"/>
      <c r="F218" s="38" t="s">
        <v>16</v>
      </c>
      <c r="G218" s="18">
        <f>G219+G220+G221+G222+G223+G224+G225</f>
        <v>345.5</v>
      </c>
      <c r="H218" s="18">
        <f>H219+H220+H221+H222+H223+H224+H225</f>
        <v>0</v>
      </c>
      <c r="I218" s="18">
        <f>I219+I220+I221+I222+I223+I224+I225</f>
        <v>235</v>
      </c>
      <c r="J218" s="18">
        <f>J219+J220+J221+J222+J223+J224+J225</f>
        <v>110.5</v>
      </c>
      <c r="K218" s="18">
        <f>K219+K220+K221+K222+K223+K224+K225</f>
        <v>0</v>
      </c>
      <c r="L218" s="51"/>
      <c r="M218" s="51"/>
    </row>
    <row r="219" spans="1:13">
      <c r="A219" s="53"/>
      <c r="B219" s="54"/>
      <c r="C219" s="37"/>
      <c r="E219" s="52"/>
      <c r="F219" s="39">
        <v>2015</v>
      </c>
      <c r="G219" s="18">
        <f t="shared" ref="G219:G225" si="13">SUM(H219:K219)</f>
        <v>0</v>
      </c>
      <c r="H219" s="18">
        <v>0</v>
      </c>
      <c r="I219" s="18">
        <v>0</v>
      </c>
      <c r="J219" s="40">
        <v>0</v>
      </c>
      <c r="K219" s="18">
        <v>0</v>
      </c>
      <c r="L219" s="51"/>
      <c r="M219" s="51"/>
    </row>
    <row r="220" spans="1:13">
      <c r="A220" s="53"/>
      <c r="B220" s="54"/>
      <c r="C220" s="37"/>
      <c r="E220" s="52"/>
      <c r="F220" s="39">
        <v>2016</v>
      </c>
      <c r="G220" s="18">
        <f t="shared" si="13"/>
        <v>0</v>
      </c>
      <c r="H220" s="18">
        <v>0</v>
      </c>
      <c r="I220" s="18">
        <v>0</v>
      </c>
      <c r="J220" s="40">
        <v>0</v>
      </c>
      <c r="K220" s="18">
        <v>0</v>
      </c>
      <c r="L220" s="51"/>
      <c r="M220" s="51"/>
    </row>
    <row r="221" spans="1:13">
      <c r="A221" s="53"/>
      <c r="B221" s="54"/>
      <c r="C221" s="37"/>
      <c r="E221" s="52"/>
      <c r="F221" s="39">
        <v>2017</v>
      </c>
      <c r="G221" s="18">
        <f t="shared" si="13"/>
        <v>0</v>
      </c>
      <c r="H221" s="18">
        <v>0</v>
      </c>
      <c r="I221" s="18">
        <v>0</v>
      </c>
      <c r="J221" s="40">
        <v>0</v>
      </c>
      <c r="K221" s="18">
        <v>0</v>
      </c>
      <c r="L221" s="51"/>
      <c r="M221" s="51"/>
    </row>
    <row r="222" spans="1:13" ht="21" customHeight="1">
      <c r="A222" s="53"/>
      <c r="B222" s="54"/>
      <c r="C222" s="37"/>
      <c r="E222" s="52"/>
      <c r="F222" s="20">
        <v>2018</v>
      </c>
      <c r="G222" s="18">
        <f t="shared" si="13"/>
        <v>0</v>
      </c>
      <c r="H222" s="18">
        <v>0</v>
      </c>
      <c r="I222" s="18">
        <v>0</v>
      </c>
      <c r="J222" s="40">
        <v>0</v>
      </c>
      <c r="K222" s="18">
        <v>0</v>
      </c>
      <c r="L222" s="51"/>
      <c r="M222" s="51"/>
    </row>
    <row r="223" spans="1:13" ht="24" customHeight="1">
      <c r="A223" s="53"/>
      <c r="B223" s="54"/>
      <c r="C223" s="37"/>
      <c r="E223" s="52"/>
      <c r="F223" s="20">
        <v>2019</v>
      </c>
      <c r="G223" s="18">
        <f t="shared" si="13"/>
        <v>261.2</v>
      </c>
      <c r="H223" s="18">
        <v>0</v>
      </c>
      <c r="I223" s="18">
        <v>235</v>
      </c>
      <c r="J223" s="40">
        <v>26.2</v>
      </c>
      <c r="K223" s="18">
        <v>0</v>
      </c>
      <c r="L223" s="51"/>
      <c r="M223" s="51"/>
    </row>
    <row r="224" spans="1:13" ht="30.75" customHeight="1">
      <c r="A224" s="53"/>
      <c r="B224" s="54"/>
      <c r="C224" s="37"/>
      <c r="E224" s="52"/>
      <c r="F224" s="20">
        <v>2020</v>
      </c>
      <c r="G224" s="18">
        <f t="shared" si="13"/>
        <v>84.3</v>
      </c>
      <c r="H224" s="18">
        <v>0</v>
      </c>
      <c r="I224" s="18">
        <v>0</v>
      </c>
      <c r="J224" s="40">
        <v>84.3</v>
      </c>
      <c r="K224" s="18">
        <v>0</v>
      </c>
      <c r="L224" s="51"/>
      <c r="M224" s="51"/>
    </row>
    <row r="225" spans="1:13" ht="27" customHeight="1">
      <c r="A225" s="53"/>
      <c r="B225" s="54"/>
      <c r="C225" s="37"/>
      <c r="E225" s="52"/>
      <c r="F225" s="20">
        <v>2021</v>
      </c>
      <c r="G225" s="18">
        <f t="shared" si="13"/>
        <v>0</v>
      </c>
      <c r="H225" s="18">
        <v>0</v>
      </c>
      <c r="I225" s="18">
        <v>0</v>
      </c>
      <c r="J225" s="40">
        <v>0</v>
      </c>
      <c r="K225" s="18">
        <v>0</v>
      </c>
      <c r="L225" s="51"/>
      <c r="M225" s="51"/>
    </row>
    <row r="226" spans="1:13" ht="12.75" customHeight="1">
      <c r="A226" s="53" t="s">
        <v>88</v>
      </c>
      <c r="B226" s="54" t="s">
        <v>89</v>
      </c>
      <c r="C226" s="37"/>
      <c r="E226" s="52"/>
      <c r="F226" s="38" t="s">
        <v>16</v>
      </c>
      <c r="G226" s="18">
        <f>G227+G228+G229+G230+G231+G232+G233</f>
        <v>250</v>
      </c>
      <c r="H226" s="18">
        <f>H227+H228+H229+H230+H231+H232+H233</f>
        <v>0</v>
      </c>
      <c r="I226" s="18">
        <f>I227+I228+I229+I230+I231+I232+I233</f>
        <v>0</v>
      </c>
      <c r="J226" s="18">
        <f>J227+J228+J229+J230+J231+J232+J233</f>
        <v>250</v>
      </c>
      <c r="K226" s="18">
        <f>K227+K228+K229+K230+K231+K232+K233</f>
        <v>0</v>
      </c>
      <c r="L226" s="51"/>
      <c r="M226" s="51"/>
    </row>
    <row r="227" spans="1:13">
      <c r="A227" s="53"/>
      <c r="B227" s="54"/>
      <c r="C227" s="37"/>
      <c r="E227" s="52"/>
      <c r="F227" s="39">
        <v>2015</v>
      </c>
      <c r="G227" s="18">
        <f t="shared" ref="G227:G233" si="14">SUM(H227:K227)</f>
        <v>0</v>
      </c>
      <c r="H227" s="18">
        <v>0</v>
      </c>
      <c r="I227" s="18">
        <v>0</v>
      </c>
      <c r="J227" s="40">
        <v>0</v>
      </c>
      <c r="K227" s="18">
        <v>0</v>
      </c>
      <c r="L227" s="51"/>
      <c r="M227" s="51"/>
    </row>
    <row r="228" spans="1:13">
      <c r="A228" s="53"/>
      <c r="B228" s="54"/>
      <c r="C228" s="37"/>
      <c r="E228" s="52"/>
      <c r="F228" s="39">
        <v>2016</v>
      </c>
      <c r="G228" s="18">
        <f t="shared" si="14"/>
        <v>0</v>
      </c>
      <c r="H228" s="18">
        <v>0</v>
      </c>
      <c r="I228" s="18">
        <v>0</v>
      </c>
      <c r="J228" s="40">
        <v>0</v>
      </c>
      <c r="K228" s="18">
        <v>0</v>
      </c>
      <c r="L228" s="51"/>
      <c r="M228" s="51"/>
    </row>
    <row r="229" spans="1:13">
      <c r="A229" s="53"/>
      <c r="B229" s="54"/>
      <c r="C229" s="37"/>
      <c r="E229" s="52"/>
      <c r="F229" s="39">
        <v>2017</v>
      </c>
      <c r="G229" s="18">
        <f t="shared" si="14"/>
        <v>0</v>
      </c>
      <c r="H229" s="18">
        <v>0</v>
      </c>
      <c r="I229" s="18">
        <v>0</v>
      </c>
      <c r="J229" s="40">
        <v>0</v>
      </c>
      <c r="K229" s="18">
        <v>0</v>
      </c>
      <c r="L229" s="51"/>
      <c r="M229" s="51"/>
    </row>
    <row r="230" spans="1:13" ht="21" customHeight="1">
      <c r="A230" s="53"/>
      <c r="B230" s="54"/>
      <c r="C230" s="37"/>
      <c r="E230" s="52"/>
      <c r="F230" s="20">
        <v>2018</v>
      </c>
      <c r="G230" s="18">
        <f t="shared" si="14"/>
        <v>0</v>
      </c>
      <c r="H230" s="18">
        <v>0</v>
      </c>
      <c r="I230" s="18">
        <v>0</v>
      </c>
      <c r="J230" s="40">
        <v>0</v>
      </c>
      <c r="K230" s="18">
        <v>0</v>
      </c>
      <c r="L230" s="51"/>
      <c r="M230" s="51"/>
    </row>
    <row r="231" spans="1:13" ht="24" customHeight="1">
      <c r="A231" s="53"/>
      <c r="B231" s="54"/>
      <c r="C231" s="37"/>
      <c r="E231" s="52"/>
      <c r="F231" s="20">
        <v>2019</v>
      </c>
      <c r="G231" s="18">
        <f t="shared" si="14"/>
        <v>0</v>
      </c>
      <c r="H231" s="18">
        <v>0</v>
      </c>
      <c r="I231" s="18">
        <v>0</v>
      </c>
      <c r="J231" s="40">
        <v>0</v>
      </c>
      <c r="K231" s="18">
        <v>0</v>
      </c>
      <c r="L231" s="51"/>
      <c r="M231" s="51"/>
    </row>
    <row r="232" spans="1:13" ht="30.75" customHeight="1">
      <c r="A232" s="53"/>
      <c r="B232" s="54"/>
      <c r="C232" s="37"/>
      <c r="E232" s="52"/>
      <c r="F232" s="20">
        <v>2020</v>
      </c>
      <c r="G232" s="18">
        <f t="shared" si="14"/>
        <v>250</v>
      </c>
      <c r="H232" s="18">
        <v>0</v>
      </c>
      <c r="I232" s="18">
        <v>0</v>
      </c>
      <c r="J232" s="40">
        <v>250</v>
      </c>
      <c r="K232" s="18">
        <v>0</v>
      </c>
      <c r="L232" s="51"/>
      <c r="M232" s="51"/>
    </row>
    <row r="233" spans="1:13" ht="28.5" customHeight="1">
      <c r="A233" s="53"/>
      <c r="B233" s="54"/>
      <c r="C233" s="37"/>
      <c r="E233" s="52"/>
      <c r="F233" s="20">
        <v>2021</v>
      </c>
      <c r="G233" s="18">
        <f t="shared" si="14"/>
        <v>0</v>
      </c>
      <c r="H233" s="18">
        <v>0</v>
      </c>
      <c r="I233" s="18">
        <v>0</v>
      </c>
      <c r="J233" s="40">
        <v>0</v>
      </c>
      <c r="K233" s="18">
        <v>0</v>
      </c>
      <c r="L233" s="51"/>
      <c r="M233" s="51"/>
    </row>
    <row r="234" spans="1:13" ht="16.5" customHeight="1">
      <c r="A234" s="46">
        <v>4</v>
      </c>
      <c r="B234" s="47" t="s">
        <v>90</v>
      </c>
      <c r="C234" s="10"/>
      <c r="D234" s="11"/>
      <c r="E234" s="48"/>
      <c r="F234" s="12" t="s">
        <v>16</v>
      </c>
      <c r="G234" s="13">
        <f t="shared" si="12"/>
        <v>13193</v>
      </c>
      <c r="H234" s="13">
        <f>SUM(H235:H241)</f>
        <v>0</v>
      </c>
      <c r="I234" s="13">
        <f>SUM(I235:I241)</f>
        <v>0</v>
      </c>
      <c r="J234" s="13">
        <f>SUM(J235:J241)</f>
        <v>13151</v>
      </c>
      <c r="K234" s="13">
        <f>SUM(K235:K241)</f>
        <v>42</v>
      </c>
      <c r="L234" s="49" t="s">
        <v>91</v>
      </c>
      <c r="M234" s="49" t="s">
        <v>92</v>
      </c>
    </row>
    <row r="235" spans="1:13" ht="15" customHeight="1">
      <c r="A235" s="46"/>
      <c r="B235" s="47"/>
      <c r="C235" s="10"/>
      <c r="D235" s="11"/>
      <c r="E235" s="48"/>
      <c r="F235" s="12">
        <v>2015</v>
      </c>
      <c r="G235" s="13">
        <f t="shared" si="12"/>
        <v>1374</v>
      </c>
      <c r="H235" s="13">
        <f t="shared" ref="H235:K241" si="15">H243</f>
        <v>0</v>
      </c>
      <c r="I235" s="13">
        <f t="shared" si="15"/>
        <v>0</v>
      </c>
      <c r="J235" s="13">
        <f t="shared" si="15"/>
        <v>1353</v>
      </c>
      <c r="K235" s="13">
        <f t="shared" si="15"/>
        <v>21</v>
      </c>
      <c r="L235" s="49"/>
      <c r="M235" s="49"/>
    </row>
    <row r="236" spans="1:13" ht="15" customHeight="1">
      <c r="A236" s="46"/>
      <c r="B236" s="47"/>
      <c r="C236" s="10"/>
      <c r="D236" s="11"/>
      <c r="E236" s="48"/>
      <c r="F236" s="12">
        <v>2016</v>
      </c>
      <c r="G236" s="13">
        <f t="shared" si="12"/>
        <v>1638</v>
      </c>
      <c r="H236" s="13">
        <f t="shared" si="15"/>
        <v>0</v>
      </c>
      <c r="I236" s="13">
        <f t="shared" si="15"/>
        <v>0</v>
      </c>
      <c r="J236" s="13">
        <f t="shared" si="15"/>
        <v>1617</v>
      </c>
      <c r="K236" s="13">
        <f t="shared" si="15"/>
        <v>21</v>
      </c>
      <c r="L236" s="49"/>
      <c r="M236" s="49"/>
    </row>
    <row r="237" spans="1:13" ht="15" customHeight="1">
      <c r="A237" s="46"/>
      <c r="B237" s="47"/>
      <c r="C237" s="10"/>
      <c r="D237" s="11"/>
      <c r="E237" s="48"/>
      <c r="F237" s="12">
        <v>2017</v>
      </c>
      <c r="G237" s="13">
        <f t="shared" si="12"/>
        <v>1690</v>
      </c>
      <c r="H237" s="13">
        <f t="shared" si="15"/>
        <v>0</v>
      </c>
      <c r="I237" s="13">
        <f t="shared" si="15"/>
        <v>0</v>
      </c>
      <c r="J237" s="13">
        <f t="shared" si="15"/>
        <v>1690</v>
      </c>
      <c r="K237" s="13">
        <f t="shared" si="15"/>
        <v>0</v>
      </c>
      <c r="L237" s="49"/>
      <c r="M237" s="49"/>
    </row>
    <row r="238" spans="1:13" ht="15" customHeight="1">
      <c r="A238" s="46"/>
      <c r="B238" s="47"/>
      <c r="C238" s="10"/>
      <c r="D238" s="11"/>
      <c r="E238" s="48"/>
      <c r="F238" s="15">
        <v>2018</v>
      </c>
      <c r="G238" s="13">
        <f t="shared" si="12"/>
        <v>2011</v>
      </c>
      <c r="H238" s="13">
        <f t="shared" si="15"/>
        <v>0</v>
      </c>
      <c r="I238" s="13">
        <f t="shared" si="15"/>
        <v>0</v>
      </c>
      <c r="J238" s="13">
        <f t="shared" si="15"/>
        <v>2011</v>
      </c>
      <c r="K238" s="13">
        <f t="shared" si="15"/>
        <v>0</v>
      </c>
      <c r="L238" s="49"/>
      <c r="M238" s="49"/>
    </row>
    <row r="239" spans="1:13" ht="15" customHeight="1">
      <c r="A239" s="46"/>
      <c r="B239" s="47"/>
      <c r="C239" s="10"/>
      <c r="D239" s="11"/>
      <c r="E239" s="48"/>
      <c r="F239" s="15">
        <v>2019</v>
      </c>
      <c r="G239" s="13">
        <f t="shared" si="12"/>
        <v>2180</v>
      </c>
      <c r="H239" s="13">
        <f t="shared" si="15"/>
        <v>0</v>
      </c>
      <c r="I239" s="13">
        <f t="shared" si="15"/>
        <v>0</v>
      </c>
      <c r="J239" s="13">
        <f t="shared" si="15"/>
        <v>2180</v>
      </c>
      <c r="K239" s="13">
        <f t="shared" si="15"/>
        <v>0</v>
      </c>
      <c r="L239" s="49"/>
      <c r="M239" s="49"/>
    </row>
    <row r="240" spans="1:13" ht="15" customHeight="1">
      <c r="A240" s="46"/>
      <c r="B240" s="47"/>
      <c r="C240" s="10"/>
      <c r="D240" s="11"/>
      <c r="E240" s="48"/>
      <c r="F240" s="15">
        <v>2020</v>
      </c>
      <c r="G240" s="13">
        <f t="shared" si="12"/>
        <v>2150</v>
      </c>
      <c r="H240" s="13">
        <f t="shared" si="15"/>
        <v>0</v>
      </c>
      <c r="I240" s="13">
        <f t="shared" si="15"/>
        <v>0</v>
      </c>
      <c r="J240" s="13">
        <f t="shared" si="15"/>
        <v>2150</v>
      </c>
      <c r="K240" s="13">
        <f t="shared" si="15"/>
        <v>0</v>
      </c>
      <c r="L240" s="49"/>
      <c r="M240" s="49"/>
    </row>
    <row r="241" spans="1:13" ht="15.75" customHeight="1">
      <c r="A241" s="46"/>
      <c r="B241" s="47"/>
      <c r="C241" s="10"/>
      <c r="D241" s="11"/>
      <c r="E241" s="48"/>
      <c r="F241" s="15">
        <v>2021</v>
      </c>
      <c r="G241" s="13">
        <f t="shared" si="12"/>
        <v>2150</v>
      </c>
      <c r="H241" s="13">
        <f t="shared" si="15"/>
        <v>0</v>
      </c>
      <c r="I241" s="13">
        <f t="shared" si="15"/>
        <v>0</v>
      </c>
      <c r="J241" s="13">
        <f t="shared" si="15"/>
        <v>2150</v>
      </c>
      <c r="K241" s="13">
        <f t="shared" si="15"/>
        <v>0</v>
      </c>
      <c r="L241" s="49"/>
      <c r="M241" s="49"/>
    </row>
    <row r="242" spans="1:13" ht="12.75" customHeight="1">
      <c r="A242" s="46" t="s">
        <v>93</v>
      </c>
      <c r="B242" s="50" t="s">
        <v>94</v>
      </c>
      <c r="C242" s="17"/>
      <c r="E242" s="52"/>
      <c r="F242" s="12" t="s">
        <v>16</v>
      </c>
      <c r="G242" s="18">
        <f t="shared" si="12"/>
        <v>13193</v>
      </c>
      <c r="H242" s="18">
        <f>SUM(H243:H249)</f>
        <v>0</v>
      </c>
      <c r="I242" s="18">
        <f>SUM(I243:I249)</f>
        <v>0</v>
      </c>
      <c r="J242" s="18">
        <f>SUM(J243:J249)</f>
        <v>13151</v>
      </c>
      <c r="K242" s="18">
        <f>SUM(K243:K249)</f>
        <v>42</v>
      </c>
      <c r="L242" s="49"/>
      <c r="M242" s="49"/>
    </row>
    <row r="243" spans="1:13">
      <c r="A243" s="46"/>
      <c r="B243" s="50"/>
      <c r="C243" s="17"/>
      <c r="E243" s="52"/>
      <c r="F243" s="19">
        <v>2015</v>
      </c>
      <c r="G243" s="18">
        <f t="shared" si="12"/>
        <v>1374</v>
      </c>
      <c r="H243" s="18">
        <v>0</v>
      </c>
      <c r="I243" s="18">
        <v>0</v>
      </c>
      <c r="J243" s="25">
        <v>1353</v>
      </c>
      <c r="K243" s="23">
        <v>21</v>
      </c>
      <c r="L243" s="49"/>
      <c r="M243" s="49"/>
    </row>
    <row r="244" spans="1:13">
      <c r="A244" s="46"/>
      <c r="B244" s="50"/>
      <c r="C244" s="17"/>
      <c r="E244" s="52"/>
      <c r="F244" s="19">
        <v>2016</v>
      </c>
      <c r="G244" s="18">
        <f t="shared" si="12"/>
        <v>1638</v>
      </c>
      <c r="H244" s="18">
        <v>0</v>
      </c>
      <c r="I244" s="18">
        <v>0</v>
      </c>
      <c r="J244" s="25">
        <v>1617</v>
      </c>
      <c r="K244" s="23">
        <v>21</v>
      </c>
      <c r="L244" s="49"/>
      <c r="M244" s="49"/>
    </row>
    <row r="245" spans="1:13" ht="18.75">
      <c r="A245" s="46"/>
      <c r="B245" s="50"/>
      <c r="C245" s="17"/>
      <c r="E245" s="52"/>
      <c r="F245" s="19">
        <v>2017</v>
      </c>
      <c r="G245" s="18">
        <f t="shared" si="12"/>
        <v>1690</v>
      </c>
      <c r="H245" s="18">
        <v>0</v>
      </c>
      <c r="I245" s="18">
        <v>0</v>
      </c>
      <c r="J245" s="25">
        <f>1790-100</f>
        <v>1690</v>
      </c>
      <c r="K245" s="41">
        <v>0</v>
      </c>
      <c r="L245" s="49"/>
      <c r="M245" s="49"/>
    </row>
    <row r="246" spans="1:13" ht="18.75">
      <c r="A246" s="46"/>
      <c r="B246" s="50"/>
      <c r="C246" s="17"/>
      <c r="E246" s="52"/>
      <c r="F246" s="20">
        <v>2018</v>
      </c>
      <c r="G246" s="18">
        <f t="shared" si="12"/>
        <v>2011</v>
      </c>
      <c r="H246" s="18">
        <v>0</v>
      </c>
      <c r="I246" s="18">
        <v>0</v>
      </c>
      <c r="J246" s="25">
        <f>1980+31</f>
        <v>2011</v>
      </c>
      <c r="K246" s="41">
        <v>0</v>
      </c>
      <c r="L246" s="49"/>
      <c r="M246" s="49"/>
    </row>
    <row r="247" spans="1:13" ht="18.75">
      <c r="A247" s="46"/>
      <c r="B247" s="50"/>
      <c r="C247" s="17"/>
      <c r="E247" s="52"/>
      <c r="F247" s="20">
        <v>2019</v>
      </c>
      <c r="G247" s="18">
        <f t="shared" si="12"/>
        <v>2180</v>
      </c>
      <c r="H247" s="18">
        <v>0</v>
      </c>
      <c r="I247" s="18">
        <v>0</v>
      </c>
      <c r="J247" s="25">
        <v>2180</v>
      </c>
      <c r="K247" s="41">
        <v>0</v>
      </c>
      <c r="L247" s="49"/>
      <c r="M247" s="49"/>
    </row>
    <row r="248" spans="1:13" ht="18.75">
      <c r="A248" s="46"/>
      <c r="B248" s="50"/>
      <c r="C248" s="17"/>
      <c r="E248" s="52"/>
      <c r="F248" s="20">
        <v>2020</v>
      </c>
      <c r="G248" s="18">
        <f t="shared" si="12"/>
        <v>2150</v>
      </c>
      <c r="H248" s="18">
        <v>0</v>
      </c>
      <c r="I248" s="18">
        <v>0</v>
      </c>
      <c r="J248" s="25">
        <v>2150</v>
      </c>
      <c r="K248" s="42">
        <v>0</v>
      </c>
      <c r="L248" s="49"/>
      <c r="M248" s="49"/>
    </row>
    <row r="249" spans="1:13" ht="18.75">
      <c r="A249" s="46"/>
      <c r="B249" s="50"/>
      <c r="C249" s="17"/>
      <c r="E249" s="52"/>
      <c r="F249" s="20">
        <v>2021</v>
      </c>
      <c r="G249" s="18">
        <f t="shared" si="12"/>
        <v>2150</v>
      </c>
      <c r="H249" s="18">
        <v>0</v>
      </c>
      <c r="I249" s="18">
        <v>0</v>
      </c>
      <c r="J249" s="25">
        <v>2150</v>
      </c>
      <c r="K249" s="42">
        <v>0</v>
      </c>
      <c r="L249" s="49"/>
      <c r="M249" s="49"/>
    </row>
    <row r="250" spans="1:13" ht="15.75" customHeight="1">
      <c r="A250" s="46">
        <v>5</v>
      </c>
      <c r="B250" s="47" t="s">
        <v>95</v>
      </c>
      <c r="C250" s="10"/>
      <c r="D250" s="11"/>
      <c r="E250" s="48"/>
      <c r="F250" s="12" t="s">
        <v>16</v>
      </c>
      <c r="G250" s="13">
        <f t="shared" si="12"/>
        <v>5540</v>
      </c>
      <c r="H250" s="13">
        <f>SUM(H251:H257)</f>
        <v>0</v>
      </c>
      <c r="I250" s="13">
        <f>SUM(I251:I257)</f>
        <v>0</v>
      </c>
      <c r="J250" s="32">
        <f>SUM(J251:J257)</f>
        <v>5540</v>
      </c>
      <c r="K250" s="32">
        <f>SUM(K251:K257)</f>
        <v>0</v>
      </c>
      <c r="L250" s="50" t="s">
        <v>96</v>
      </c>
      <c r="M250" s="51"/>
    </row>
    <row r="251" spans="1:13" ht="15.75" customHeight="1">
      <c r="A251" s="46"/>
      <c r="B251" s="47"/>
      <c r="C251" s="10"/>
      <c r="D251" s="11"/>
      <c r="E251" s="48"/>
      <c r="F251" s="12">
        <v>2015</v>
      </c>
      <c r="G251" s="13">
        <f t="shared" si="12"/>
        <v>2030</v>
      </c>
      <c r="H251" s="13">
        <f t="shared" ref="H251:K257" si="16">H259</f>
        <v>0</v>
      </c>
      <c r="I251" s="13">
        <f t="shared" si="16"/>
        <v>0</v>
      </c>
      <c r="J251" s="13">
        <f t="shared" si="16"/>
        <v>2030</v>
      </c>
      <c r="K251" s="13">
        <f t="shared" si="16"/>
        <v>0</v>
      </c>
      <c r="L251" s="50"/>
      <c r="M251" s="51"/>
    </row>
    <row r="252" spans="1:13" ht="15.75" customHeight="1">
      <c r="A252" s="46"/>
      <c r="B252" s="47"/>
      <c r="C252" s="10"/>
      <c r="D252" s="11"/>
      <c r="E252" s="48"/>
      <c r="F252" s="12">
        <v>2016</v>
      </c>
      <c r="G252" s="13">
        <f t="shared" ref="G252:G281" si="17">SUM(H252:K252)</f>
        <v>680</v>
      </c>
      <c r="H252" s="13">
        <f t="shared" si="16"/>
        <v>0</v>
      </c>
      <c r="I252" s="13">
        <f t="shared" si="16"/>
        <v>0</v>
      </c>
      <c r="J252" s="13">
        <f t="shared" si="16"/>
        <v>680</v>
      </c>
      <c r="K252" s="13">
        <f t="shared" si="16"/>
        <v>0</v>
      </c>
      <c r="L252" s="50"/>
      <c r="M252" s="51"/>
    </row>
    <row r="253" spans="1:13" ht="15" customHeight="1">
      <c r="A253" s="46"/>
      <c r="B253" s="47"/>
      <c r="C253" s="10"/>
      <c r="D253" s="11"/>
      <c r="E253" s="48"/>
      <c r="F253" s="12">
        <v>2017</v>
      </c>
      <c r="G253" s="13">
        <f t="shared" si="17"/>
        <v>930</v>
      </c>
      <c r="H253" s="13">
        <f t="shared" si="16"/>
        <v>0</v>
      </c>
      <c r="I253" s="13">
        <f t="shared" si="16"/>
        <v>0</v>
      </c>
      <c r="J253" s="13">
        <f t="shared" si="16"/>
        <v>930</v>
      </c>
      <c r="K253" s="13">
        <f t="shared" si="16"/>
        <v>0</v>
      </c>
      <c r="L253" s="50"/>
      <c r="M253" s="51"/>
    </row>
    <row r="254" spans="1:13" ht="15" customHeight="1">
      <c r="A254" s="46"/>
      <c r="B254" s="47"/>
      <c r="C254" s="10"/>
      <c r="D254" s="11"/>
      <c r="E254" s="48"/>
      <c r="F254" s="15">
        <v>2018</v>
      </c>
      <c r="G254" s="13">
        <f t="shared" si="17"/>
        <v>550</v>
      </c>
      <c r="H254" s="13">
        <f t="shared" si="16"/>
        <v>0</v>
      </c>
      <c r="I254" s="13">
        <f t="shared" si="16"/>
        <v>0</v>
      </c>
      <c r="J254" s="13">
        <f t="shared" si="16"/>
        <v>550</v>
      </c>
      <c r="K254" s="13">
        <f t="shared" si="16"/>
        <v>0</v>
      </c>
      <c r="L254" s="50"/>
      <c r="M254" s="51"/>
    </row>
    <row r="255" spans="1:13" ht="15" customHeight="1">
      <c r="A255" s="46"/>
      <c r="B255" s="47"/>
      <c r="C255" s="10"/>
      <c r="D255" s="11"/>
      <c r="E255" s="48"/>
      <c r="F255" s="15">
        <v>2019</v>
      </c>
      <c r="G255" s="13">
        <f t="shared" si="17"/>
        <v>650</v>
      </c>
      <c r="H255" s="13">
        <f t="shared" si="16"/>
        <v>0</v>
      </c>
      <c r="I255" s="13">
        <f t="shared" si="16"/>
        <v>0</v>
      </c>
      <c r="J255" s="13">
        <f t="shared" si="16"/>
        <v>650</v>
      </c>
      <c r="K255" s="13">
        <f t="shared" si="16"/>
        <v>0</v>
      </c>
      <c r="L255" s="50"/>
      <c r="M255" s="51"/>
    </row>
    <row r="256" spans="1:13" ht="15" customHeight="1">
      <c r="A256" s="46"/>
      <c r="B256" s="47"/>
      <c r="C256" s="10"/>
      <c r="D256" s="11"/>
      <c r="E256" s="48"/>
      <c r="F256" s="15">
        <v>2020</v>
      </c>
      <c r="G256" s="13">
        <f t="shared" si="17"/>
        <v>350</v>
      </c>
      <c r="H256" s="13">
        <f t="shared" si="16"/>
        <v>0</v>
      </c>
      <c r="I256" s="13">
        <f t="shared" si="16"/>
        <v>0</v>
      </c>
      <c r="J256" s="13">
        <f t="shared" si="16"/>
        <v>350</v>
      </c>
      <c r="K256" s="13">
        <f t="shared" si="16"/>
        <v>0</v>
      </c>
      <c r="L256" s="50"/>
      <c r="M256" s="51"/>
    </row>
    <row r="257" spans="1:13" ht="15.75" customHeight="1">
      <c r="A257" s="46"/>
      <c r="B257" s="47"/>
      <c r="C257" s="10"/>
      <c r="D257" s="11"/>
      <c r="E257" s="48"/>
      <c r="F257" s="15">
        <v>2021</v>
      </c>
      <c r="G257" s="13">
        <f t="shared" si="17"/>
        <v>350</v>
      </c>
      <c r="H257" s="13">
        <f t="shared" si="16"/>
        <v>0</v>
      </c>
      <c r="I257" s="13">
        <f t="shared" si="16"/>
        <v>0</v>
      </c>
      <c r="J257" s="13">
        <f t="shared" si="16"/>
        <v>350</v>
      </c>
      <c r="K257" s="13">
        <f t="shared" si="16"/>
        <v>0</v>
      </c>
      <c r="L257" s="50"/>
      <c r="M257" s="51"/>
    </row>
    <row r="258" spans="1:13" ht="12.75" customHeight="1">
      <c r="A258" s="46" t="s">
        <v>97</v>
      </c>
      <c r="B258" s="50" t="s">
        <v>98</v>
      </c>
      <c r="C258" s="17"/>
      <c r="E258" s="52"/>
      <c r="F258" s="12" t="s">
        <v>16</v>
      </c>
      <c r="G258" s="18">
        <f t="shared" si="17"/>
        <v>5540</v>
      </c>
      <c r="H258" s="18">
        <f>SUM(H259:H265)</f>
        <v>0</v>
      </c>
      <c r="I258" s="18">
        <f>SUM(I259:I265)</f>
        <v>0</v>
      </c>
      <c r="J258" s="18">
        <f>SUM(J259:J265)</f>
        <v>5540</v>
      </c>
      <c r="K258" s="18">
        <f>SUM(K259:K265)</f>
        <v>0</v>
      </c>
      <c r="L258" s="50"/>
      <c r="M258" s="51"/>
    </row>
    <row r="259" spans="1:13">
      <c r="A259" s="46"/>
      <c r="B259" s="50"/>
      <c r="C259" s="17"/>
      <c r="E259" s="52"/>
      <c r="F259" s="19">
        <v>2015</v>
      </c>
      <c r="G259" s="18">
        <f t="shared" si="17"/>
        <v>2030</v>
      </c>
      <c r="H259" s="18">
        <v>0</v>
      </c>
      <c r="I259" s="18">
        <v>0</v>
      </c>
      <c r="J259" s="23">
        <v>2030</v>
      </c>
      <c r="K259" s="18">
        <v>0</v>
      </c>
      <c r="L259" s="50"/>
      <c r="M259" s="51"/>
    </row>
    <row r="260" spans="1:13">
      <c r="A260" s="46"/>
      <c r="B260" s="50"/>
      <c r="C260" s="17"/>
      <c r="E260" s="52"/>
      <c r="F260" s="19">
        <v>2016</v>
      </c>
      <c r="G260" s="18">
        <f t="shared" si="17"/>
        <v>680</v>
      </c>
      <c r="H260" s="18">
        <v>0</v>
      </c>
      <c r="I260" s="18">
        <v>0</v>
      </c>
      <c r="J260" s="23">
        <v>680</v>
      </c>
      <c r="K260" s="18">
        <v>0</v>
      </c>
      <c r="L260" s="50"/>
      <c r="M260" s="51"/>
    </row>
    <row r="261" spans="1:13">
      <c r="A261" s="46"/>
      <c r="B261" s="50"/>
      <c r="C261" s="17"/>
      <c r="E261" s="52"/>
      <c r="F261" s="19">
        <v>2017</v>
      </c>
      <c r="G261" s="18">
        <f t="shared" si="17"/>
        <v>930</v>
      </c>
      <c r="H261" s="18">
        <v>0</v>
      </c>
      <c r="I261" s="18">
        <v>0</v>
      </c>
      <c r="J261" s="23">
        <f>800+130</f>
        <v>930</v>
      </c>
      <c r="K261" s="18">
        <v>0</v>
      </c>
      <c r="L261" s="50"/>
      <c r="M261" s="51"/>
    </row>
    <row r="262" spans="1:13">
      <c r="A262" s="46"/>
      <c r="B262" s="50"/>
      <c r="C262" s="17"/>
      <c r="E262" s="52"/>
      <c r="F262" s="20">
        <v>2018</v>
      </c>
      <c r="G262" s="18">
        <f t="shared" si="17"/>
        <v>550</v>
      </c>
      <c r="H262" s="18">
        <v>0</v>
      </c>
      <c r="I262" s="18">
        <v>0</v>
      </c>
      <c r="J262" s="23">
        <v>550</v>
      </c>
      <c r="K262" s="18">
        <v>0</v>
      </c>
      <c r="L262" s="50"/>
      <c r="M262" s="51"/>
    </row>
    <row r="263" spans="1:13">
      <c r="A263" s="46"/>
      <c r="B263" s="50"/>
      <c r="C263" s="17"/>
      <c r="E263" s="52"/>
      <c r="F263" s="20">
        <v>2019</v>
      </c>
      <c r="G263" s="18">
        <f t="shared" si="17"/>
        <v>650</v>
      </c>
      <c r="H263" s="18">
        <v>0</v>
      </c>
      <c r="I263" s="18">
        <v>0</v>
      </c>
      <c r="J263" s="25">
        <v>650</v>
      </c>
      <c r="K263" s="18">
        <v>0</v>
      </c>
      <c r="L263" s="50"/>
      <c r="M263" s="51"/>
    </row>
    <row r="264" spans="1:13">
      <c r="A264" s="46"/>
      <c r="B264" s="50"/>
      <c r="C264" s="17"/>
      <c r="E264" s="52"/>
      <c r="F264" s="20">
        <v>2020</v>
      </c>
      <c r="G264" s="18">
        <f t="shared" si="17"/>
        <v>350</v>
      </c>
      <c r="H264" s="18">
        <v>0</v>
      </c>
      <c r="I264" s="18">
        <v>0</v>
      </c>
      <c r="J264" s="25">
        <v>350</v>
      </c>
      <c r="K264" s="18">
        <v>0</v>
      </c>
      <c r="L264" s="50"/>
      <c r="M264" s="51"/>
    </row>
    <row r="265" spans="1:13">
      <c r="A265" s="46"/>
      <c r="B265" s="50"/>
      <c r="C265" s="17"/>
      <c r="E265" s="52"/>
      <c r="F265" s="20">
        <v>2021</v>
      </c>
      <c r="G265" s="18">
        <f t="shared" si="17"/>
        <v>350</v>
      </c>
      <c r="H265" s="18">
        <v>0</v>
      </c>
      <c r="I265" s="18">
        <v>0</v>
      </c>
      <c r="J265" s="25">
        <v>350</v>
      </c>
      <c r="K265" s="18">
        <v>0</v>
      </c>
      <c r="L265" s="50"/>
      <c r="M265" s="51"/>
    </row>
    <row r="266" spans="1:13" ht="19.5" customHeight="1">
      <c r="A266" s="46">
        <v>6</v>
      </c>
      <c r="B266" s="47" t="s">
        <v>99</v>
      </c>
      <c r="C266" s="10"/>
      <c r="D266" s="11"/>
      <c r="E266" s="48"/>
      <c r="F266" s="12" t="s">
        <v>16</v>
      </c>
      <c r="G266" s="13">
        <f t="shared" si="17"/>
        <v>6335</v>
      </c>
      <c r="H266" s="13">
        <f>SUM(H267:H273)</f>
        <v>0</v>
      </c>
      <c r="I266" s="13">
        <f>SUM(I267:I273)</f>
        <v>0</v>
      </c>
      <c r="J266" s="32">
        <f>SUM(J267:J273)</f>
        <v>6335</v>
      </c>
      <c r="K266" s="13">
        <f>SUM(K267:K273)</f>
        <v>0</v>
      </c>
      <c r="L266" s="49" t="s">
        <v>100</v>
      </c>
      <c r="M266" s="50" t="s">
        <v>101</v>
      </c>
    </row>
    <row r="267" spans="1:13" ht="15.75" customHeight="1">
      <c r="A267" s="46"/>
      <c r="B267" s="47"/>
      <c r="C267" s="10"/>
      <c r="D267" s="11"/>
      <c r="E267" s="48"/>
      <c r="F267" s="12">
        <v>2015</v>
      </c>
      <c r="G267" s="13">
        <f t="shared" si="17"/>
        <v>835</v>
      </c>
      <c r="H267" s="13">
        <v>0</v>
      </c>
      <c r="I267" s="13">
        <v>0</v>
      </c>
      <c r="J267" s="44">
        <v>835</v>
      </c>
      <c r="K267" s="13">
        <v>0</v>
      </c>
      <c r="L267" s="49"/>
      <c r="M267" s="50"/>
    </row>
    <row r="268" spans="1:13">
      <c r="A268" s="46"/>
      <c r="B268" s="47"/>
      <c r="C268" s="10"/>
      <c r="D268" s="11"/>
      <c r="E268" s="48"/>
      <c r="F268" s="12">
        <v>2016</v>
      </c>
      <c r="G268" s="13">
        <f t="shared" si="17"/>
        <v>1000</v>
      </c>
      <c r="H268" s="13">
        <v>0</v>
      </c>
      <c r="I268" s="13">
        <v>0</v>
      </c>
      <c r="J268" s="44">
        <v>1000</v>
      </c>
      <c r="K268" s="13">
        <v>0</v>
      </c>
      <c r="L268" s="49"/>
      <c r="M268" s="50"/>
    </row>
    <row r="269" spans="1:13">
      <c r="A269" s="46"/>
      <c r="B269" s="47"/>
      <c r="C269" s="10"/>
      <c r="D269" s="11"/>
      <c r="E269" s="48"/>
      <c r="F269" s="12">
        <v>2017</v>
      </c>
      <c r="G269" s="13">
        <f t="shared" si="17"/>
        <v>1500</v>
      </c>
      <c r="H269" s="13">
        <v>0</v>
      </c>
      <c r="I269" s="13">
        <v>0</v>
      </c>
      <c r="J269" s="44">
        <v>1500</v>
      </c>
      <c r="K269" s="13">
        <v>0</v>
      </c>
      <c r="L269" s="49"/>
      <c r="M269" s="50"/>
    </row>
    <row r="270" spans="1:13">
      <c r="A270" s="46"/>
      <c r="B270" s="47"/>
      <c r="C270" s="10"/>
      <c r="D270" s="11"/>
      <c r="E270" s="48"/>
      <c r="F270" s="15">
        <v>2018</v>
      </c>
      <c r="G270" s="13">
        <f t="shared" si="17"/>
        <v>1500</v>
      </c>
      <c r="H270" s="13">
        <v>0</v>
      </c>
      <c r="I270" s="13">
        <v>0</v>
      </c>
      <c r="J270" s="44">
        <v>1500</v>
      </c>
      <c r="K270" s="13">
        <v>0</v>
      </c>
      <c r="L270" s="49"/>
      <c r="M270" s="50"/>
    </row>
    <row r="271" spans="1:13">
      <c r="A271" s="46"/>
      <c r="B271" s="47"/>
      <c r="C271" s="10"/>
      <c r="D271" s="11"/>
      <c r="E271" s="48"/>
      <c r="F271" s="15">
        <v>2019</v>
      </c>
      <c r="G271" s="13">
        <f t="shared" si="17"/>
        <v>1500</v>
      </c>
      <c r="H271" s="13">
        <v>0</v>
      </c>
      <c r="I271" s="13">
        <v>0</v>
      </c>
      <c r="J271" s="44">
        <v>1500</v>
      </c>
      <c r="K271" s="13">
        <v>0</v>
      </c>
      <c r="L271" s="49"/>
      <c r="M271" s="50"/>
    </row>
    <row r="272" spans="1:13">
      <c r="A272" s="46"/>
      <c r="B272" s="47"/>
      <c r="C272" s="10"/>
      <c r="D272" s="11"/>
      <c r="E272" s="48"/>
      <c r="F272" s="15">
        <v>2020</v>
      </c>
      <c r="G272" s="13">
        <f t="shared" si="17"/>
        <v>0</v>
      </c>
      <c r="H272" s="13">
        <v>0</v>
      </c>
      <c r="I272" s="13">
        <v>0</v>
      </c>
      <c r="J272" s="43">
        <v>0</v>
      </c>
      <c r="K272" s="13">
        <v>0</v>
      </c>
      <c r="L272" s="49"/>
      <c r="M272" s="50"/>
    </row>
    <row r="273" spans="1:15">
      <c r="A273" s="46"/>
      <c r="B273" s="47"/>
      <c r="C273" s="10"/>
      <c r="D273" s="11"/>
      <c r="E273" s="48"/>
      <c r="F273" s="15">
        <v>2021</v>
      </c>
      <c r="G273" s="13">
        <f t="shared" si="17"/>
        <v>0</v>
      </c>
      <c r="H273" s="13">
        <v>0</v>
      </c>
      <c r="I273" s="13">
        <v>0</v>
      </c>
      <c r="J273" s="43">
        <v>0</v>
      </c>
      <c r="K273" s="13">
        <v>0</v>
      </c>
      <c r="L273" s="49"/>
      <c r="M273" s="50"/>
    </row>
    <row r="274" spans="1:15" ht="15" customHeight="1">
      <c r="A274" s="46"/>
      <c r="B274" s="47" t="s">
        <v>102</v>
      </c>
      <c r="C274" s="10"/>
      <c r="D274" s="11"/>
      <c r="E274" s="48"/>
      <c r="F274" s="12" t="s">
        <v>16</v>
      </c>
      <c r="G274" s="13">
        <f t="shared" si="17"/>
        <v>722815.29999999993</v>
      </c>
      <c r="H274" s="13">
        <f>SUM(H275:H281)</f>
        <v>0</v>
      </c>
      <c r="I274" s="13">
        <f>SUM(I275:I281)</f>
        <v>35256.600000000006</v>
      </c>
      <c r="J274" s="32">
        <f>SUM(J275:J281)</f>
        <v>635097.19999999995</v>
      </c>
      <c r="K274" s="13">
        <f>SUM(K275:K281)</f>
        <v>52461.5</v>
      </c>
      <c r="L274" s="51"/>
      <c r="M274" s="51"/>
    </row>
    <row r="275" spans="1:15">
      <c r="A275" s="46"/>
      <c r="B275" s="47"/>
      <c r="C275" s="10"/>
      <c r="D275" s="11"/>
      <c r="E275" s="48"/>
      <c r="F275" s="12">
        <v>2015</v>
      </c>
      <c r="G275" s="13">
        <f t="shared" si="17"/>
        <v>91139.999999999985</v>
      </c>
      <c r="H275" s="13">
        <f t="shared" ref="H275:K281" si="18">H11+H27+H75+H235+H251+H267</f>
        <v>0</v>
      </c>
      <c r="I275" s="13">
        <f t="shared" si="18"/>
        <v>597.9</v>
      </c>
      <c r="J275" s="13">
        <f t="shared" si="18"/>
        <v>83121.899999999994</v>
      </c>
      <c r="K275" s="13">
        <f t="shared" si="18"/>
        <v>7420.2</v>
      </c>
      <c r="L275" s="51"/>
      <c r="M275" s="51"/>
    </row>
    <row r="276" spans="1:15">
      <c r="A276" s="46"/>
      <c r="B276" s="47"/>
      <c r="C276" s="10"/>
      <c r="D276" s="11"/>
      <c r="E276" s="48"/>
      <c r="F276" s="12">
        <v>2016</v>
      </c>
      <c r="G276" s="13">
        <f t="shared" si="17"/>
        <v>88385.5</v>
      </c>
      <c r="H276" s="13">
        <f t="shared" si="18"/>
        <v>0</v>
      </c>
      <c r="I276" s="13">
        <f t="shared" si="18"/>
        <v>559.4</v>
      </c>
      <c r="J276" s="13">
        <f t="shared" si="18"/>
        <v>81625</v>
      </c>
      <c r="K276" s="13">
        <f t="shared" si="18"/>
        <v>6201.1</v>
      </c>
      <c r="L276" s="51"/>
      <c r="M276" s="51"/>
    </row>
    <row r="277" spans="1:15">
      <c r="A277" s="46"/>
      <c r="B277" s="47"/>
      <c r="C277" s="10"/>
      <c r="D277" s="11"/>
      <c r="E277" s="48"/>
      <c r="F277" s="12">
        <v>2017</v>
      </c>
      <c r="G277" s="13">
        <f t="shared" si="17"/>
        <v>102623.2</v>
      </c>
      <c r="H277" s="13">
        <f t="shared" si="18"/>
        <v>0</v>
      </c>
      <c r="I277" s="13">
        <f t="shared" si="18"/>
        <v>8836.2999999999993</v>
      </c>
      <c r="J277" s="13">
        <f t="shared" si="18"/>
        <v>85346.7</v>
      </c>
      <c r="K277" s="13">
        <f t="shared" si="18"/>
        <v>8440.2000000000007</v>
      </c>
      <c r="L277" s="51"/>
      <c r="M277" s="51"/>
    </row>
    <row r="278" spans="1:15">
      <c r="A278" s="46"/>
      <c r="B278" s="47"/>
      <c r="C278" s="10"/>
      <c r="D278" s="11"/>
      <c r="E278" s="48"/>
      <c r="F278" s="15">
        <v>2018</v>
      </c>
      <c r="G278" s="13">
        <f t="shared" si="17"/>
        <v>110592.5</v>
      </c>
      <c r="H278" s="13">
        <f t="shared" si="18"/>
        <v>0</v>
      </c>
      <c r="I278" s="13">
        <f t="shared" si="18"/>
        <v>5757.2</v>
      </c>
      <c r="J278" s="13">
        <f t="shared" si="18"/>
        <v>97235.3</v>
      </c>
      <c r="K278" s="13">
        <f t="shared" si="18"/>
        <v>7600</v>
      </c>
      <c r="L278" s="51"/>
      <c r="M278" s="51"/>
    </row>
    <row r="279" spans="1:15">
      <c r="A279" s="46"/>
      <c r="B279" s="47"/>
      <c r="C279" s="10"/>
      <c r="D279" s="11"/>
      <c r="E279" s="48"/>
      <c r="F279" s="15">
        <v>2019</v>
      </c>
      <c r="G279" s="13">
        <f t="shared" si="17"/>
        <v>128401.49999999999</v>
      </c>
      <c r="H279" s="13">
        <f t="shared" si="18"/>
        <v>0</v>
      </c>
      <c r="I279" s="13">
        <f t="shared" si="18"/>
        <v>18693.2</v>
      </c>
      <c r="J279" s="13">
        <f t="shared" si="18"/>
        <v>102108.29999999999</v>
      </c>
      <c r="K279" s="13">
        <f t="shared" si="18"/>
        <v>7600</v>
      </c>
      <c r="L279" s="51"/>
      <c r="M279" s="51"/>
    </row>
    <row r="280" spans="1:15">
      <c r="A280" s="46"/>
      <c r="B280" s="47"/>
      <c r="C280" s="10"/>
      <c r="D280" s="11"/>
      <c r="E280" s="48"/>
      <c r="F280" s="15">
        <v>2020</v>
      </c>
      <c r="G280" s="13">
        <f t="shared" si="17"/>
        <v>100836.3</v>
      </c>
      <c r="H280" s="13">
        <f t="shared" si="18"/>
        <v>0</v>
      </c>
      <c r="I280" s="13">
        <f t="shared" si="18"/>
        <v>406.3</v>
      </c>
      <c r="J280" s="13">
        <f t="shared" si="18"/>
        <v>92830</v>
      </c>
      <c r="K280" s="13">
        <f t="shared" si="18"/>
        <v>7600</v>
      </c>
      <c r="L280" s="51"/>
      <c r="M280" s="51"/>
    </row>
    <row r="281" spans="1:15">
      <c r="A281" s="46"/>
      <c r="B281" s="47"/>
      <c r="C281" s="10"/>
      <c r="D281" s="11"/>
      <c r="E281" s="48"/>
      <c r="F281" s="15">
        <v>2021</v>
      </c>
      <c r="G281" s="13">
        <f t="shared" si="17"/>
        <v>100836.3</v>
      </c>
      <c r="H281" s="13">
        <f t="shared" si="18"/>
        <v>0</v>
      </c>
      <c r="I281" s="13">
        <f t="shared" si="18"/>
        <v>406.3</v>
      </c>
      <c r="J281" s="13">
        <f t="shared" si="18"/>
        <v>92830</v>
      </c>
      <c r="K281" s="13">
        <f t="shared" si="18"/>
        <v>7600</v>
      </c>
      <c r="L281" s="51"/>
      <c r="M281" s="51"/>
      <c r="O281" s="3"/>
    </row>
    <row r="283" spans="1:15" ht="18.75">
      <c r="A283" s="45" t="s">
        <v>103</v>
      </c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</row>
    <row r="284" spans="1:15" ht="18.7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</row>
  </sheetData>
  <sheetProtection selectLockedCells="1" selectUnlockedCells="1"/>
  <mergeCells count="164">
    <mergeCell ref="K1:M1"/>
    <mergeCell ref="K2:M2"/>
    <mergeCell ref="A4:M4"/>
    <mergeCell ref="A6:A8"/>
    <mergeCell ref="B6:B8"/>
    <mergeCell ref="C6:C7"/>
    <mergeCell ref="E6:E8"/>
    <mergeCell ref="F6:F8"/>
    <mergeCell ref="G6:K6"/>
    <mergeCell ref="L6:L8"/>
    <mergeCell ref="M6:M8"/>
    <mergeCell ref="G7:G8"/>
    <mergeCell ref="H7:K7"/>
    <mergeCell ref="A10:A17"/>
    <mergeCell ref="B10:B17"/>
    <mergeCell ref="E10:E17"/>
    <mergeCell ref="L10:L25"/>
    <mergeCell ref="M10:M25"/>
    <mergeCell ref="A18:A25"/>
    <mergeCell ref="B18:B25"/>
    <mergeCell ref="E18:E25"/>
    <mergeCell ref="A26:A33"/>
    <mergeCell ref="B26:B33"/>
    <mergeCell ref="E26:E33"/>
    <mergeCell ref="L26:L33"/>
    <mergeCell ref="M26:M65"/>
    <mergeCell ref="A34:A41"/>
    <mergeCell ref="B34:B41"/>
    <mergeCell ref="E34:E41"/>
    <mergeCell ref="L34:L41"/>
    <mergeCell ref="A58:A65"/>
    <mergeCell ref="B58:B65"/>
    <mergeCell ref="E58:E65"/>
    <mergeCell ref="L58:L65"/>
    <mergeCell ref="A66:A73"/>
    <mergeCell ref="B66:B73"/>
    <mergeCell ref="E66:E73"/>
    <mergeCell ref="L66:L73"/>
    <mergeCell ref="A42:A49"/>
    <mergeCell ref="B42:B49"/>
    <mergeCell ref="E42:E49"/>
    <mergeCell ref="L42:L49"/>
    <mergeCell ref="A50:A57"/>
    <mergeCell ref="B50:B57"/>
    <mergeCell ref="E50:E57"/>
    <mergeCell ref="L50:L57"/>
    <mergeCell ref="A90:A97"/>
    <mergeCell ref="B90:B97"/>
    <mergeCell ref="E90:E94"/>
    <mergeCell ref="A98:A105"/>
    <mergeCell ref="B98:B105"/>
    <mergeCell ref="E98:E105"/>
    <mergeCell ref="M66:M73"/>
    <mergeCell ref="A74:A81"/>
    <mergeCell ref="B74:B81"/>
    <mergeCell ref="E74:E81"/>
    <mergeCell ref="L74:L81"/>
    <mergeCell ref="M74:M97"/>
    <mergeCell ref="A82:A89"/>
    <mergeCell ref="B82:B89"/>
    <mergeCell ref="E82:E89"/>
    <mergeCell ref="L82:L89"/>
    <mergeCell ref="L98:L105"/>
    <mergeCell ref="M98:M105"/>
    <mergeCell ref="A106:A113"/>
    <mergeCell ref="B106:B113"/>
    <mergeCell ref="E106:E113"/>
    <mergeCell ref="L106:L129"/>
    <mergeCell ref="M106:M129"/>
    <mergeCell ref="A114:A121"/>
    <mergeCell ref="B114:B121"/>
    <mergeCell ref="E114:E121"/>
    <mergeCell ref="L130:L153"/>
    <mergeCell ref="M130:M153"/>
    <mergeCell ref="A138:A145"/>
    <mergeCell ref="B138:B145"/>
    <mergeCell ref="E138:E145"/>
    <mergeCell ref="A146:A153"/>
    <mergeCell ref="B146:B153"/>
    <mergeCell ref="E146:E153"/>
    <mergeCell ref="A122:A129"/>
    <mergeCell ref="B122:B129"/>
    <mergeCell ref="E122:E129"/>
    <mergeCell ref="A130:A137"/>
    <mergeCell ref="B130:B137"/>
    <mergeCell ref="E130:E137"/>
    <mergeCell ref="A154:A161"/>
    <mergeCell ref="B154:B161"/>
    <mergeCell ref="E154:E161"/>
    <mergeCell ref="L154:L161"/>
    <mergeCell ref="M154:M161"/>
    <mergeCell ref="A162:A169"/>
    <mergeCell ref="B162:B169"/>
    <mergeCell ref="E162:E169"/>
    <mergeCell ref="L162:L169"/>
    <mergeCell ref="M162:M169"/>
    <mergeCell ref="A170:A177"/>
    <mergeCell ref="B170:B177"/>
    <mergeCell ref="E170:E177"/>
    <mergeCell ref="L170:L177"/>
    <mergeCell ref="M170:M177"/>
    <mergeCell ref="A178:A185"/>
    <mergeCell ref="B178:B185"/>
    <mergeCell ref="E178:E185"/>
    <mergeCell ref="L178:L185"/>
    <mergeCell ref="M178:M185"/>
    <mergeCell ref="A186:A193"/>
    <mergeCell ref="B186:B193"/>
    <mergeCell ref="E186:E193"/>
    <mergeCell ref="L186:L193"/>
    <mergeCell ref="M186:M193"/>
    <mergeCell ref="A194:A201"/>
    <mergeCell ref="B194:B201"/>
    <mergeCell ref="E194:E201"/>
    <mergeCell ref="L194:L201"/>
    <mergeCell ref="M194:M201"/>
    <mergeCell ref="A202:A209"/>
    <mergeCell ref="B202:B209"/>
    <mergeCell ref="E202:E209"/>
    <mergeCell ref="L202:L209"/>
    <mergeCell ref="M202:M209"/>
    <mergeCell ref="A210:A217"/>
    <mergeCell ref="B210:B217"/>
    <mergeCell ref="E210:E217"/>
    <mergeCell ref="L210:L217"/>
    <mergeCell ref="M210:M217"/>
    <mergeCell ref="A218:A225"/>
    <mergeCell ref="B218:B225"/>
    <mergeCell ref="E218:E225"/>
    <mergeCell ref="L218:L225"/>
    <mergeCell ref="M218:M225"/>
    <mergeCell ref="A226:A233"/>
    <mergeCell ref="B226:B233"/>
    <mergeCell ref="E226:E233"/>
    <mergeCell ref="L226:L233"/>
    <mergeCell ref="M226:M233"/>
    <mergeCell ref="A250:A257"/>
    <mergeCell ref="B250:B257"/>
    <mergeCell ref="E250:E257"/>
    <mergeCell ref="L250:L265"/>
    <mergeCell ref="M250:M265"/>
    <mergeCell ref="A258:A265"/>
    <mergeCell ref="B258:B265"/>
    <mergeCell ref="E258:E265"/>
    <mergeCell ref="A234:A241"/>
    <mergeCell ref="B234:B241"/>
    <mergeCell ref="E234:E241"/>
    <mergeCell ref="L234:L249"/>
    <mergeCell ref="M234:M249"/>
    <mergeCell ref="A242:A249"/>
    <mergeCell ref="B242:B249"/>
    <mergeCell ref="E242:E249"/>
    <mergeCell ref="A283:M283"/>
    <mergeCell ref="A284:M284"/>
    <mergeCell ref="A266:A273"/>
    <mergeCell ref="B266:B273"/>
    <mergeCell ref="E266:E273"/>
    <mergeCell ref="L266:L273"/>
    <mergeCell ref="M266:M273"/>
    <mergeCell ref="A274:A281"/>
    <mergeCell ref="B274:B281"/>
    <mergeCell ref="E274:E281"/>
    <mergeCell ref="L274:L281"/>
    <mergeCell ref="M274:M281"/>
  </mergeCells>
  <printOptions horizontalCentered="1"/>
  <pageMargins left="0.78740157480314965" right="0.78740157480314965" top="1.1811023622047245" bottom="0.39370078740157483" header="0.78740157480314965" footer="0.51181102362204722"/>
  <pageSetup paperSize="9" scale="74" firstPageNumber="0" orientation="landscape" horizontalDpi="300" verticalDpi="300" r:id="rId1"/>
  <headerFooter differentFirst="1">
    <oddHeader>&amp;C&amp;P</oddHeader>
  </headerFooter>
  <rowBreaks count="13" manualBreakCount="13">
    <brk id="5" max="12" man="1"/>
    <brk id="33" max="12" man="1"/>
    <brk id="49" max="12" man="1"/>
    <brk id="73" max="12" man="1"/>
    <brk id="105" max="12" man="1"/>
    <brk id="129" max="12" man="1"/>
    <brk id="153" max="12" man="1"/>
    <brk id="169" max="12" man="1"/>
    <brk id="193" max="12" man="1"/>
    <brk id="209" max="12" man="1"/>
    <brk id="225" max="12" man="1"/>
    <brk id="249" max="12" man="1"/>
    <brk id="27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abSelected="1" view="pageBreakPreview" zoomScale="70" zoomScaleNormal="75" zoomScaleSheetLayoutView="70" workbookViewId="0">
      <selection activeCell="G7" sqref="G7"/>
    </sheetView>
  </sheetViews>
  <sheetFormatPr defaultRowHeight="15.75"/>
  <cols>
    <col min="1" max="1" width="6.28515625" style="1" customWidth="1"/>
    <col min="2" max="2" width="36" style="2" customWidth="1"/>
    <col min="3" max="3" width="11.42578125" style="2" customWidth="1"/>
    <col min="4" max="4" width="11" style="3" customWidth="1"/>
    <col min="5" max="5" width="9.140625" style="3"/>
    <col min="6" max="6" width="9.7109375" style="3" customWidth="1"/>
    <col min="7" max="7" width="11.5703125" style="3" customWidth="1"/>
    <col min="8" max="8" width="11" style="3" customWidth="1"/>
    <col min="9" max="16384" width="9.140625" style="2"/>
  </cols>
  <sheetData>
    <row r="1" spans="1:8" ht="104.25" customHeight="1">
      <c r="E1" s="62" t="s">
        <v>109</v>
      </c>
      <c r="F1" s="62"/>
      <c r="G1" s="62"/>
      <c r="H1" s="62"/>
    </row>
    <row r="2" spans="1:8" ht="235.5" customHeight="1">
      <c r="E2" s="62" t="s">
        <v>110</v>
      </c>
      <c r="F2" s="62"/>
      <c r="G2" s="62"/>
      <c r="H2" s="62"/>
    </row>
    <row r="3" spans="1:8" ht="55.5" customHeight="1">
      <c r="A3" s="68" t="s">
        <v>104</v>
      </c>
      <c r="B3" s="68"/>
      <c r="C3" s="68"/>
      <c r="D3" s="68"/>
      <c r="E3" s="68"/>
      <c r="F3" s="68"/>
      <c r="G3" s="68"/>
      <c r="H3" s="68"/>
    </row>
    <row r="5" spans="1:8" ht="38.25" customHeight="1">
      <c r="A5" s="64" t="s">
        <v>1</v>
      </c>
      <c r="B5" s="52" t="s">
        <v>2</v>
      </c>
      <c r="C5" s="66" t="s">
        <v>5</v>
      </c>
      <c r="D5" s="61" t="s">
        <v>6</v>
      </c>
      <c r="E5" s="61"/>
      <c r="F5" s="61"/>
      <c r="G5" s="61"/>
      <c r="H5" s="61"/>
    </row>
    <row r="6" spans="1:8" ht="36.75" customHeight="1">
      <c r="A6" s="64"/>
      <c r="B6" s="52"/>
      <c r="C6" s="66"/>
      <c r="D6" s="60" t="s">
        <v>9</v>
      </c>
      <c r="E6" s="61" t="s">
        <v>10</v>
      </c>
      <c r="F6" s="61"/>
      <c r="G6" s="61"/>
      <c r="H6" s="61"/>
    </row>
    <row r="7" spans="1:8" ht="64.5" customHeight="1">
      <c r="A7" s="64"/>
      <c r="B7" s="52"/>
      <c r="C7" s="66"/>
      <c r="D7" s="60"/>
      <c r="E7" s="6" t="s">
        <v>11</v>
      </c>
      <c r="F7" s="6" t="s">
        <v>12</v>
      </c>
      <c r="G7" s="6" t="s">
        <v>13</v>
      </c>
      <c r="H7" s="6" t="s">
        <v>14</v>
      </c>
    </row>
    <row r="8" spans="1:8">
      <c r="A8" s="4">
        <v>1</v>
      </c>
      <c r="B8" s="5">
        <f>A8+1</f>
        <v>2</v>
      </c>
      <c r="C8" s="5">
        <f t="shared" ref="C8:H8" si="0">B8+1</f>
        <v>3</v>
      </c>
      <c r="D8" s="5">
        <f t="shared" si="0"/>
        <v>4</v>
      </c>
      <c r="E8" s="5">
        <f t="shared" si="0"/>
        <v>5</v>
      </c>
      <c r="F8" s="5">
        <f t="shared" si="0"/>
        <v>6</v>
      </c>
      <c r="G8" s="5">
        <f t="shared" si="0"/>
        <v>7</v>
      </c>
      <c r="H8" s="5">
        <f t="shared" si="0"/>
        <v>8</v>
      </c>
    </row>
    <row r="9" spans="1:8" ht="15.75" customHeight="1">
      <c r="A9" s="46"/>
      <c r="B9" s="50" t="s">
        <v>15</v>
      </c>
      <c r="C9" s="19" t="s">
        <v>16</v>
      </c>
      <c r="D9" s="18">
        <f>SUM(E9:H9)</f>
        <v>14593</v>
      </c>
      <c r="E9" s="18">
        <f>SUM(E10:E16)</f>
        <v>0</v>
      </c>
      <c r="F9" s="18">
        <f>SUM(F10:F16)</f>
        <v>0</v>
      </c>
      <c r="G9" s="18">
        <f>SUM(G10:G16)</f>
        <v>14593</v>
      </c>
      <c r="H9" s="18">
        <f>SUM(H10:H16)</f>
        <v>0</v>
      </c>
    </row>
    <row r="10" spans="1:8">
      <c r="A10" s="46"/>
      <c r="B10" s="50"/>
      <c r="C10" s="19">
        <v>2015</v>
      </c>
      <c r="D10" s="18">
        <f>SUM(E10:H10)</f>
        <v>1950</v>
      </c>
      <c r="E10" s="18">
        <v>0</v>
      </c>
      <c r="F10" s="18">
        <v>0</v>
      </c>
      <c r="G10" s="18">
        <v>1950</v>
      </c>
      <c r="H10" s="18">
        <v>0</v>
      </c>
    </row>
    <row r="11" spans="1:8">
      <c r="A11" s="46"/>
      <c r="B11" s="50"/>
      <c r="C11" s="19">
        <v>2016</v>
      </c>
      <c r="D11" s="18">
        <f t="shared" ref="D11:D16" si="1">SUM(E11:H11)</f>
        <v>1555</v>
      </c>
      <c r="E11" s="18">
        <v>0</v>
      </c>
      <c r="F11" s="18">
        <v>0</v>
      </c>
      <c r="G11" s="18">
        <v>1555</v>
      </c>
      <c r="H11" s="18">
        <v>0</v>
      </c>
    </row>
    <row r="12" spans="1:8">
      <c r="A12" s="46"/>
      <c r="B12" s="50"/>
      <c r="C12" s="19">
        <v>2017</v>
      </c>
      <c r="D12" s="18">
        <f t="shared" si="1"/>
        <v>1910</v>
      </c>
      <c r="E12" s="18">
        <v>0</v>
      </c>
      <c r="F12" s="18">
        <v>0</v>
      </c>
      <c r="G12" s="18">
        <v>1910</v>
      </c>
      <c r="H12" s="18">
        <v>0</v>
      </c>
    </row>
    <row r="13" spans="1:8">
      <c r="A13" s="46"/>
      <c r="B13" s="50"/>
      <c r="C13" s="20">
        <v>2018</v>
      </c>
      <c r="D13" s="18">
        <f t="shared" si="1"/>
        <v>2286</v>
      </c>
      <c r="E13" s="18">
        <v>0</v>
      </c>
      <c r="F13" s="18">
        <v>0</v>
      </c>
      <c r="G13" s="18">
        <v>2286</v>
      </c>
      <c r="H13" s="18">
        <v>0</v>
      </c>
    </row>
    <row r="14" spans="1:8">
      <c r="A14" s="46"/>
      <c r="B14" s="50"/>
      <c r="C14" s="20">
        <v>2019</v>
      </c>
      <c r="D14" s="18">
        <f t="shared" si="1"/>
        <v>2232</v>
      </c>
      <c r="E14" s="18">
        <v>0</v>
      </c>
      <c r="F14" s="18">
        <v>0</v>
      </c>
      <c r="G14" s="18">
        <v>2232</v>
      </c>
      <c r="H14" s="18">
        <v>0</v>
      </c>
    </row>
    <row r="15" spans="1:8">
      <c r="A15" s="46"/>
      <c r="B15" s="50"/>
      <c r="C15" s="20">
        <v>2020</v>
      </c>
      <c r="D15" s="18">
        <f t="shared" si="1"/>
        <v>2330</v>
      </c>
      <c r="E15" s="18">
        <v>0</v>
      </c>
      <c r="F15" s="18">
        <v>0</v>
      </c>
      <c r="G15" s="18">
        <v>2330</v>
      </c>
      <c r="H15" s="18">
        <v>0</v>
      </c>
    </row>
    <row r="16" spans="1:8">
      <c r="A16" s="46"/>
      <c r="B16" s="50"/>
      <c r="C16" s="20">
        <v>2021</v>
      </c>
      <c r="D16" s="18">
        <f t="shared" si="1"/>
        <v>2330</v>
      </c>
      <c r="E16" s="18">
        <v>0</v>
      </c>
      <c r="F16" s="18">
        <v>0</v>
      </c>
      <c r="G16" s="18">
        <v>2330</v>
      </c>
      <c r="H16" s="18">
        <v>0</v>
      </c>
    </row>
    <row r="17" spans="1:8" ht="15.75" customHeight="1">
      <c r="A17" s="46">
        <v>2</v>
      </c>
      <c r="B17" s="50" t="s">
        <v>20</v>
      </c>
      <c r="C17" s="19" t="s">
        <v>16</v>
      </c>
      <c r="D17" s="18">
        <f>SUM(E17:H17)</f>
        <v>116159.1</v>
      </c>
      <c r="E17" s="18">
        <f>SUM(E18:E24)</f>
        <v>0</v>
      </c>
      <c r="F17" s="18">
        <f>SUM(F18:F24)</f>
        <v>669.09999999999991</v>
      </c>
      <c r="G17" s="18">
        <f>SUM(G18:G24)</f>
        <v>107906.9</v>
      </c>
      <c r="H17" s="18">
        <f>SUM(H18:H24)</f>
        <v>7583.1</v>
      </c>
    </row>
    <row r="18" spans="1:8" ht="15" customHeight="1">
      <c r="A18" s="46"/>
      <c r="B18" s="50"/>
      <c r="C18" s="19">
        <v>2015</v>
      </c>
      <c r="D18" s="18">
        <f>SUM(E18:H18)</f>
        <v>58009.8</v>
      </c>
      <c r="E18" s="18">
        <v>0</v>
      </c>
      <c r="F18" s="18">
        <v>347.9</v>
      </c>
      <c r="G18" s="18">
        <v>53533.9</v>
      </c>
      <c r="H18" s="18">
        <v>4128</v>
      </c>
    </row>
    <row r="19" spans="1:8" ht="15" customHeight="1">
      <c r="A19" s="46"/>
      <c r="B19" s="50"/>
      <c r="C19" s="19">
        <v>2016</v>
      </c>
      <c r="D19" s="18">
        <f t="shared" ref="D19:D64" si="2">SUM(E19:H19)</f>
        <v>58149.299999999996</v>
      </c>
      <c r="E19" s="18">
        <v>0</v>
      </c>
      <c r="F19" s="18">
        <v>321.2</v>
      </c>
      <c r="G19" s="18">
        <v>54373</v>
      </c>
      <c r="H19" s="18">
        <v>3455.1</v>
      </c>
    </row>
    <row r="20" spans="1:8" ht="15" customHeight="1">
      <c r="A20" s="46"/>
      <c r="B20" s="50"/>
      <c r="C20" s="19">
        <v>2017</v>
      </c>
      <c r="D20" s="18">
        <f t="shared" si="2"/>
        <v>0</v>
      </c>
      <c r="E20" s="18">
        <v>0</v>
      </c>
      <c r="F20" s="18">
        <v>0</v>
      </c>
      <c r="G20" s="18">
        <v>0</v>
      </c>
      <c r="H20" s="18">
        <v>0</v>
      </c>
    </row>
    <row r="21" spans="1:8" ht="15" customHeight="1">
      <c r="A21" s="46"/>
      <c r="B21" s="50"/>
      <c r="C21" s="20">
        <v>2018</v>
      </c>
      <c r="D21" s="18">
        <f t="shared" si="2"/>
        <v>0</v>
      </c>
      <c r="E21" s="18">
        <v>0</v>
      </c>
      <c r="F21" s="18">
        <v>0</v>
      </c>
      <c r="G21" s="18">
        <v>0</v>
      </c>
      <c r="H21" s="18">
        <v>0</v>
      </c>
    </row>
    <row r="22" spans="1:8" ht="15" customHeight="1">
      <c r="A22" s="46"/>
      <c r="B22" s="50"/>
      <c r="C22" s="20">
        <v>2019</v>
      </c>
      <c r="D22" s="18">
        <f t="shared" si="2"/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ht="15" customHeight="1">
      <c r="A23" s="46"/>
      <c r="B23" s="50"/>
      <c r="C23" s="20">
        <v>2020</v>
      </c>
      <c r="D23" s="18">
        <f t="shared" si="2"/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.75" customHeight="1">
      <c r="A24" s="46"/>
      <c r="B24" s="50"/>
      <c r="C24" s="20">
        <v>2021</v>
      </c>
      <c r="D24" s="18">
        <f t="shared" si="2"/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ht="15" customHeight="1">
      <c r="A25" s="46">
        <v>3</v>
      </c>
      <c r="B25" s="50" t="s">
        <v>38</v>
      </c>
      <c r="C25" s="19" t="s">
        <v>16</v>
      </c>
      <c r="D25" s="18">
        <f t="shared" si="2"/>
        <v>566995.19999999995</v>
      </c>
      <c r="E25" s="18">
        <f>SUM(E26:E32)</f>
        <v>0</v>
      </c>
      <c r="F25" s="18">
        <f>SUM(F26:F32)</f>
        <v>34587.500000000007</v>
      </c>
      <c r="G25" s="30">
        <f>SUM(G26:G32)</f>
        <v>487571.3</v>
      </c>
      <c r="H25" s="18">
        <f>SUM(H26:H32)</f>
        <v>44836.4</v>
      </c>
    </row>
    <row r="26" spans="1:8" ht="15" customHeight="1">
      <c r="A26" s="46"/>
      <c r="B26" s="50"/>
      <c r="C26" s="19">
        <v>2015</v>
      </c>
      <c r="D26" s="18">
        <f t="shared" si="2"/>
        <v>26941.200000000001</v>
      </c>
      <c r="E26" s="18">
        <v>0</v>
      </c>
      <c r="F26" s="18">
        <v>250</v>
      </c>
      <c r="G26" s="18">
        <v>23420</v>
      </c>
      <c r="H26" s="18">
        <v>3271.2</v>
      </c>
    </row>
    <row r="27" spans="1:8" ht="15" customHeight="1">
      <c r="A27" s="46"/>
      <c r="B27" s="50"/>
      <c r="C27" s="19">
        <v>2016</v>
      </c>
      <c r="D27" s="18">
        <f t="shared" si="2"/>
        <v>25363.200000000001</v>
      </c>
      <c r="E27" s="18">
        <v>0</v>
      </c>
      <c r="F27" s="18">
        <v>238.2</v>
      </c>
      <c r="G27" s="18">
        <v>22400</v>
      </c>
      <c r="H27" s="18">
        <v>2725</v>
      </c>
    </row>
    <row r="28" spans="1:8" ht="15" customHeight="1">
      <c r="A28" s="46"/>
      <c r="B28" s="50"/>
      <c r="C28" s="19">
        <v>2017</v>
      </c>
      <c r="D28" s="18">
        <f t="shared" si="2"/>
        <v>96593.2</v>
      </c>
      <c r="E28" s="18">
        <v>0</v>
      </c>
      <c r="F28" s="18">
        <v>8836.2999999999993</v>
      </c>
      <c r="G28" s="18">
        <v>79316.7</v>
      </c>
      <c r="H28" s="18">
        <v>8440.2000000000007</v>
      </c>
    </row>
    <row r="29" spans="1:8" ht="15" customHeight="1">
      <c r="A29" s="46"/>
      <c r="B29" s="50"/>
      <c r="C29" s="20">
        <v>2018</v>
      </c>
      <c r="D29" s="18">
        <f t="shared" si="2"/>
        <v>104245.5</v>
      </c>
      <c r="E29" s="18">
        <v>0</v>
      </c>
      <c r="F29" s="18">
        <v>5757.2</v>
      </c>
      <c r="G29" s="18">
        <v>90888.3</v>
      </c>
      <c r="H29" s="18">
        <v>7600</v>
      </c>
    </row>
    <row r="30" spans="1:8" ht="15" customHeight="1">
      <c r="A30" s="46"/>
      <c r="B30" s="50"/>
      <c r="C30" s="20">
        <v>2019</v>
      </c>
      <c r="D30" s="18">
        <f>SUM(E30:H30)</f>
        <v>121839.5</v>
      </c>
      <c r="E30" s="18">
        <v>0</v>
      </c>
      <c r="F30" s="18">
        <f>406.3+291.6+723.8+17036.5+235</f>
        <v>18693.2</v>
      </c>
      <c r="G30" s="18">
        <v>95546.3</v>
      </c>
      <c r="H30" s="18">
        <v>7600</v>
      </c>
    </row>
    <row r="31" spans="1:8" ht="15" customHeight="1">
      <c r="A31" s="46"/>
      <c r="B31" s="50"/>
      <c r="C31" s="20">
        <v>2020</v>
      </c>
      <c r="D31" s="18">
        <f t="shared" si="2"/>
        <v>96006.3</v>
      </c>
      <c r="E31" s="18">
        <v>0</v>
      </c>
      <c r="F31" s="18">
        <v>406.3</v>
      </c>
      <c r="G31" s="18">
        <v>88000</v>
      </c>
      <c r="H31" s="18">
        <v>7600</v>
      </c>
    </row>
    <row r="32" spans="1:8" ht="15.75" customHeight="1">
      <c r="A32" s="46"/>
      <c r="B32" s="50"/>
      <c r="C32" s="20">
        <v>2021</v>
      </c>
      <c r="D32" s="18">
        <f t="shared" si="2"/>
        <v>96006.3</v>
      </c>
      <c r="E32" s="18">
        <v>0</v>
      </c>
      <c r="F32" s="18">
        <v>406.3</v>
      </c>
      <c r="G32" s="18">
        <v>88000</v>
      </c>
      <c r="H32" s="18">
        <v>7600</v>
      </c>
    </row>
    <row r="33" spans="1:8" ht="15.75" customHeight="1">
      <c r="A33" s="46">
        <v>4</v>
      </c>
      <c r="B33" s="50" t="s">
        <v>90</v>
      </c>
      <c r="C33" s="19" t="s">
        <v>16</v>
      </c>
      <c r="D33" s="18">
        <f t="shared" si="2"/>
        <v>13193</v>
      </c>
      <c r="E33" s="18">
        <f>SUM(E34:E40)</f>
        <v>0</v>
      </c>
      <c r="F33" s="18">
        <f>SUM(F34:F40)</f>
        <v>0</v>
      </c>
      <c r="G33" s="18">
        <f>SUM(G34:G40)</f>
        <v>13151</v>
      </c>
      <c r="H33" s="18">
        <f>SUM(H34:H40)</f>
        <v>42</v>
      </c>
    </row>
    <row r="34" spans="1:8" ht="15" customHeight="1">
      <c r="A34" s="46"/>
      <c r="B34" s="50"/>
      <c r="C34" s="19">
        <v>2015</v>
      </c>
      <c r="D34" s="18">
        <f t="shared" si="2"/>
        <v>1374</v>
      </c>
      <c r="E34" s="18">
        <v>0</v>
      </c>
      <c r="F34" s="18">
        <v>0</v>
      </c>
      <c r="G34" s="18">
        <v>1353</v>
      </c>
      <c r="H34" s="18">
        <v>21</v>
      </c>
    </row>
    <row r="35" spans="1:8" ht="15" customHeight="1">
      <c r="A35" s="46"/>
      <c r="B35" s="50"/>
      <c r="C35" s="19">
        <v>2016</v>
      </c>
      <c r="D35" s="18">
        <f t="shared" si="2"/>
        <v>1638</v>
      </c>
      <c r="E35" s="18">
        <v>0</v>
      </c>
      <c r="F35" s="18">
        <v>0</v>
      </c>
      <c r="G35" s="18">
        <v>1617</v>
      </c>
      <c r="H35" s="18">
        <v>21</v>
      </c>
    </row>
    <row r="36" spans="1:8" ht="15" customHeight="1">
      <c r="A36" s="46"/>
      <c r="B36" s="50"/>
      <c r="C36" s="19">
        <v>2017</v>
      </c>
      <c r="D36" s="18">
        <f t="shared" si="2"/>
        <v>1690</v>
      </c>
      <c r="E36" s="18">
        <v>0</v>
      </c>
      <c r="F36" s="18">
        <v>0</v>
      </c>
      <c r="G36" s="18">
        <v>1690</v>
      </c>
      <c r="H36" s="18">
        <v>0</v>
      </c>
    </row>
    <row r="37" spans="1:8" ht="15" customHeight="1">
      <c r="A37" s="46"/>
      <c r="B37" s="50"/>
      <c r="C37" s="20">
        <v>2018</v>
      </c>
      <c r="D37" s="18">
        <f t="shared" si="2"/>
        <v>2011</v>
      </c>
      <c r="E37" s="18">
        <v>0</v>
      </c>
      <c r="F37" s="18">
        <v>0</v>
      </c>
      <c r="G37" s="18">
        <v>2011</v>
      </c>
      <c r="H37" s="18">
        <v>0</v>
      </c>
    </row>
    <row r="38" spans="1:8" ht="15" customHeight="1">
      <c r="A38" s="46"/>
      <c r="B38" s="50"/>
      <c r="C38" s="20">
        <v>2019</v>
      </c>
      <c r="D38" s="18">
        <f t="shared" si="2"/>
        <v>2180</v>
      </c>
      <c r="E38" s="18">
        <v>0</v>
      </c>
      <c r="F38" s="18">
        <v>0</v>
      </c>
      <c r="G38" s="18">
        <v>2180</v>
      </c>
      <c r="H38" s="18">
        <v>0</v>
      </c>
    </row>
    <row r="39" spans="1:8" ht="15" customHeight="1">
      <c r="A39" s="46"/>
      <c r="B39" s="50"/>
      <c r="C39" s="20">
        <v>2020</v>
      </c>
      <c r="D39" s="18">
        <f t="shared" si="2"/>
        <v>2150</v>
      </c>
      <c r="E39" s="18">
        <v>0</v>
      </c>
      <c r="F39" s="18">
        <v>0</v>
      </c>
      <c r="G39" s="18">
        <v>2150</v>
      </c>
      <c r="H39" s="18">
        <v>0</v>
      </c>
    </row>
    <row r="40" spans="1:8" ht="15.75" customHeight="1">
      <c r="A40" s="46"/>
      <c r="B40" s="50"/>
      <c r="C40" s="20">
        <v>2021</v>
      </c>
      <c r="D40" s="18">
        <f t="shared" si="2"/>
        <v>2150</v>
      </c>
      <c r="E40" s="18">
        <v>0</v>
      </c>
      <c r="F40" s="18">
        <v>0</v>
      </c>
      <c r="G40" s="18">
        <v>2150</v>
      </c>
      <c r="H40" s="18">
        <v>0</v>
      </c>
    </row>
    <row r="41" spans="1:8" ht="15.75" customHeight="1">
      <c r="A41" s="46">
        <v>5</v>
      </c>
      <c r="B41" s="50" t="s">
        <v>95</v>
      </c>
      <c r="C41" s="19" t="s">
        <v>16</v>
      </c>
      <c r="D41" s="18">
        <f t="shared" si="2"/>
        <v>5540</v>
      </c>
      <c r="E41" s="18">
        <f>SUM(E42:E48)</f>
        <v>0</v>
      </c>
      <c r="F41" s="18">
        <f>SUM(F42:F48)</f>
        <v>0</v>
      </c>
      <c r="G41" s="30">
        <f>SUM(G42:G48)</f>
        <v>5540</v>
      </c>
      <c r="H41" s="30">
        <f>SUM(H42:H48)</f>
        <v>0</v>
      </c>
    </row>
    <row r="42" spans="1:8" ht="15.75" customHeight="1">
      <c r="A42" s="46"/>
      <c r="B42" s="50"/>
      <c r="C42" s="19">
        <v>2015</v>
      </c>
      <c r="D42" s="18">
        <f t="shared" si="2"/>
        <v>2030</v>
      </c>
      <c r="E42" s="18">
        <v>0</v>
      </c>
      <c r="F42" s="18">
        <v>0</v>
      </c>
      <c r="G42" s="18">
        <v>2030</v>
      </c>
      <c r="H42" s="18">
        <v>0</v>
      </c>
    </row>
    <row r="43" spans="1:8" ht="15.75" customHeight="1">
      <c r="A43" s="46"/>
      <c r="B43" s="50"/>
      <c r="C43" s="19">
        <v>2016</v>
      </c>
      <c r="D43" s="18">
        <f t="shared" si="2"/>
        <v>680</v>
      </c>
      <c r="E43" s="18">
        <v>0</v>
      </c>
      <c r="F43" s="18">
        <v>0</v>
      </c>
      <c r="G43" s="18">
        <v>680</v>
      </c>
      <c r="H43" s="18">
        <v>0</v>
      </c>
    </row>
    <row r="44" spans="1:8" ht="15" customHeight="1">
      <c r="A44" s="46"/>
      <c r="B44" s="50"/>
      <c r="C44" s="19">
        <v>2017</v>
      </c>
      <c r="D44" s="18">
        <f t="shared" si="2"/>
        <v>930</v>
      </c>
      <c r="E44" s="18">
        <v>0</v>
      </c>
      <c r="F44" s="18">
        <v>0</v>
      </c>
      <c r="G44" s="18">
        <v>930</v>
      </c>
      <c r="H44" s="18">
        <v>0</v>
      </c>
    </row>
    <row r="45" spans="1:8" ht="15" customHeight="1">
      <c r="A45" s="46"/>
      <c r="B45" s="50"/>
      <c r="C45" s="20">
        <v>2018</v>
      </c>
      <c r="D45" s="18">
        <f t="shared" si="2"/>
        <v>550</v>
      </c>
      <c r="E45" s="18">
        <v>0</v>
      </c>
      <c r="F45" s="18">
        <v>0</v>
      </c>
      <c r="G45" s="18">
        <v>550</v>
      </c>
      <c r="H45" s="18">
        <v>0</v>
      </c>
    </row>
    <row r="46" spans="1:8" ht="15" customHeight="1">
      <c r="A46" s="46"/>
      <c r="B46" s="50"/>
      <c r="C46" s="20">
        <v>2019</v>
      </c>
      <c r="D46" s="18">
        <f t="shared" si="2"/>
        <v>650</v>
      </c>
      <c r="E46" s="18">
        <v>0</v>
      </c>
      <c r="F46" s="18">
        <v>0</v>
      </c>
      <c r="G46" s="18">
        <v>650</v>
      </c>
      <c r="H46" s="18">
        <v>0</v>
      </c>
    </row>
    <row r="47" spans="1:8" ht="15" customHeight="1">
      <c r="A47" s="46"/>
      <c r="B47" s="50"/>
      <c r="C47" s="20">
        <v>2020</v>
      </c>
      <c r="D47" s="18">
        <f t="shared" si="2"/>
        <v>350</v>
      </c>
      <c r="E47" s="18">
        <v>0</v>
      </c>
      <c r="F47" s="18">
        <v>0</v>
      </c>
      <c r="G47" s="18">
        <v>350</v>
      </c>
      <c r="H47" s="18">
        <v>0</v>
      </c>
    </row>
    <row r="48" spans="1:8" ht="15.75" customHeight="1">
      <c r="A48" s="46"/>
      <c r="B48" s="50"/>
      <c r="C48" s="20">
        <v>2021</v>
      </c>
      <c r="D48" s="18">
        <f t="shared" si="2"/>
        <v>350</v>
      </c>
      <c r="E48" s="18">
        <v>0</v>
      </c>
      <c r="F48" s="18">
        <v>0</v>
      </c>
      <c r="G48" s="18">
        <v>350</v>
      </c>
      <c r="H48" s="18">
        <v>0</v>
      </c>
    </row>
    <row r="49" spans="1:10" ht="20.25" customHeight="1">
      <c r="A49" s="46">
        <v>6</v>
      </c>
      <c r="B49" s="50" t="s">
        <v>99</v>
      </c>
      <c r="C49" s="19" t="s">
        <v>16</v>
      </c>
      <c r="D49" s="18">
        <f t="shared" si="2"/>
        <v>6335</v>
      </c>
      <c r="E49" s="18">
        <f>SUM(E50:E56)</f>
        <v>0</v>
      </c>
      <c r="F49" s="18">
        <f>SUM(F50:F56)</f>
        <v>0</v>
      </c>
      <c r="G49" s="30">
        <f>SUM(G50:G56)</f>
        <v>6335</v>
      </c>
      <c r="H49" s="18">
        <f>SUM(H50:H56)</f>
        <v>0</v>
      </c>
    </row>
    <row r="50" spans="1:10" ht="15.75" customHeight="1">
      <c r="A50" s="46"/>
      <c r="B50" s="50"/>
      <c r="C50" s="19">
        <v>2015</v>
      </c>
      <c r="D50" s="18">
        <f t="shared" si="2"/>
        <v>835</v>
      </c>
      <c r="E50" s="18">
        <v>0</v>
      </c>
      <c r="F50" s="18">
        <v>0</v>
      </c>
      <c r="G50" s="25">
        <v>835</v>
      </c>
      <c r="H50" s="18">
        <v>0</v>
      </c>
    </row>
    <row r="51" spans="1:10">
      <c r="A51" s="46"/>
      <c r="B51" s="50"/>
      <c r="C51" s="19">
        <v>2016</v>
      </c>
      <c r="D51" s="18">
        <f t="shared" si="2"/>
        <v>1000</v>
      </c>
      <c r="E51" s="18">
        <v>0</v>
      </c>
      <c r="F51" s="18">
        <v>0</v>
      </c>
      <c r="G51" s="25">
        <v>1000</v>
      </c>
      <c r="H51" s="18">
        <v>0</v>
      </c>
    </row>
    <row r="52" spans="1:10">
      <c r="A52" s="46"/>
      <c r="B52" s="50"/>
      <c r="C52" s="19">
        <v>2017</v>
      </c>
      <c r="D52" s="18">
        <f t="shared" si="2"/>
        <v>1500</v>
      </c>
      <c r="E52" s="18">
        <v>0</v>
      </c>
      <c r="F52" s="18">
        <v>0</v>
      </c>
      <c r="G52" s="25">
        <v>1500</v>
      </c>
      <c r="H52" s="18">
        <v>0</v>
      </c>
    </row>
    <row r="53" spans="1:10">
      <c r="A53" s="46"/>
      <c r="B53" s="50"/>
      <c r="C53" s="20">
        <v>2018</v>
      </c>
      <c r="D53" s="18">
        <f t="shared" si="2"/>
        <v>1500</v>
      </c>
      <c r="E53" s="18">
        <v>0</v>
      </c>
      <c r="F53" s="18">
        <v>0</v>
      </c>
      <c r="G53" s="25">
        <v>1500</v>
      </c>
      <c r="H53" s="18">
        <v>0</v>
      </c>
    </row>
    <row r="54" spans="1:10">
      <c r="A54" s="46"/>
      <c r="B54" s="50"/>
      <c r="C54" s="20">
        <v>2019</v>
      </c>
      <c r="D54" s="18">
        <f t="shared" si="2"/>
        <v>1500</v>
      </c>
      <c r="E54" s="18">
        <v>0</v>
      </c>
      <c r="F54" s="18">
        <v>0</v>
      </c>
      <c r="G54" s="25">
        <v>1500</v>
      </c>
      <c r="H54" s="18">
        <v>0</v>
      </c>
    </row>
    <row r="55" spans="1:10">
      <c r="A55" s="46"/>
      <c r="B55" s="50"/>
      <c r="C55" s="20">
        <v>2020</v>
      </c>
      <c r="D55" s="18">
        <f t="shared" si="2"/>
        <v>0</v>
      </c>
      <c r="E55" s="18">
        <v>0</v>
      </c>
      <c r="F55" s="18">
        <v>0</v>
      </c>
      <c r="G55" s="23">
        <v>0</v>
      </c>
      <c r="H55" s="18">
        <v>0</v>
      </c>
    </row>
    <row r="56" spans="1:10">
      <c r="A56" s="46"/>
      <c r="B56" s="50"/>
      <c r="C56" s="20">
        <v>2021</v>
      </c>
      <c r="D56" s="18">
        <f t="shared" si="2"/>
        <v>0</v>
      </c>
      <c r="E56" s="18">
        <v>0</v>
      </c>
      <c r="F56" s="18">
        <v>0</v>
      </c>
      <c r="G56" s="23">
        <v>0</v>
      </c>
      <c r="H56" s="18">
        <v>0</v>
      </c>
    </row>
    <row r="57" spans="1:10" ht="15.95" customHeight="1">
      <c r="A57" s="67"/>
      <c r="B57" s="47" t="s">
        <v>102</v>
      </c>
      <c r="C57" s="12" t="s">
        <v>16</v>
      </c>
      <c r="D57" s="13">
        <f t="shared" si="2"/>
        <v>722815.29999999993</v>
      </c>
      <c r="E57" s="13">
        <f>SUM(E58:E64)</f>
        <v>0</v>
      </c>
      <c r="F57" s="13">
        <f>SUM(F58:F64)</f>
        <v>35256.600000000006</v>
      </c>
      <c r="G57" s="32">
        <f>SUM(G58:G64)</f>
        <v>635097.19999999995</v>
      </c>
      <c r="H57" s="13">
        <f>SUM(H58:H64)</f>
        <v>52461.5</v>
      </c>
    </row>
    <row r="58" spans="1:10">
      <c r="A58" s="67"/>
      <c r="B58" s="47"/>
      <c r="C58" s="12">
        <v>2015</v>
      </c>
      <c r="D58" s="13">
        <f t="shared" si="2"/>
        <v>91139.999999999985</v>
      </c>
      <c r="E58" s="13">
        <f t="shared" ref="E58:H64" si="3">E10+E18+E26+E34+E42+E50</f>
        <v>0</v>
      </c>
      <c r="F58" s="13">
        <f t="shared" si="3"/>
        <v>597.9</v>
      </c>
      <c r="G58" s="13">
        <f t="shared" si="3"/>
        <v>83121.899999999994</v>
      </c>
      <c r="H58" s="13">
        <f t="shared" si="3"/>
        <v>7420.2</v>
      </c>
    </row>
    <row r="59" spans="1:10">
      <c r="A59" s="67"/>
      <c r="B59" s="47"/>
      <c r="C59" s="12">
        <v>2016</v>
      </c>
      <c r="D59" s="13">
        <f t="shared" si="2"/>
        <v>88385.5</v>
      </c>
      <c r="E59" s="13">
        <f t="shared" si="3"/>
        <v>0</v>
      </c>
      <c r="F59" s="13">
        <f t="shared" si="3"/>
        <v>559.4</v>
      </c>
      <c r="G59" s="13">
        <f t="shared" si="3"/>
        <v>81625</v>
      </c>
      <c r="H59" s="13">
        <f t="shared" si="3"/>
        <v>6201.1</v>
      </c>
    </row>
    <row r="60" spans="1:10">
      <c r="A60" s="67"/>
      <c r="B60" s="47"/>
      <c r="C60" s="12">
        <v>2017</v>
      </c>
      <c r="D60" s="13">
        <f t="shared" si="2"/>
        <v>102623.2</v>
      </c>
      <c r="E60" s="13">
        <f t="shared" si="3"/>
        <v>0</v>
      </c>
      <c r="F60" s="13">
        <f t="shared" si="3"/>
        <v>8836.2999999999993</v>
      </c>
      <c r="G60" s="13">
        <f t="shared" si="3"/>
        <v>85346.7</v>
      </c>
      <c r="H60" s="13">
        <f t="shared" si="3"/>
        <v>8440.2000000000007</v>
      </c>
    </row>
    <row r="61" spans="1:10">
      <c r="A61" s="67"/>
      <c r="B61" s="47"/>
      <c r="C61" s="15">
        <v>2018</v>
      </c>
      <c r="D61" s="13">
        <f t="shared" si="2"/>
        <v>110592.5</v>
      </c>
      <c r="E61" s="13">
        <f t="shared" si="3"/>
        <v>0</v>
      </c>
      <c r="F61" s="13">
        <f t="shared" si="3"/>
        <v>5757.2</v>
      </c>
      <c r="G61" s="13">
        <f t="shared" si="3"/>
        <v>97235.3</v>
      </c>
      <c r="H61" s="13">
        <f t="shared" si="3"/>
        <v>7600</v>
      </c>
    </row>
    <row r="62" spans="1:10">
      <c r="A62" s="67"/>
      <c r="B62" s="47"/>
      <c r="C62" s="15">
        <v>2019</v>
      </c>
      <c r="D62" s="13">
        <f t="shared" si="2"/>
        <v>128401.5</v>
      </c>
      <c r="E62" s="13">
        <f t="shared" si="3"/>
        <v>0</v>
      </c>
      <c r="F62" s="13">
        <f t="shared" si="3"/>
        <v>18693.2</v>
      </c>
      <c r="G62" s="13">
        <f t="shared" si="3"/>
        <v>102108.3</v>
      </c>
      <c r="H62" s="13">
        <f t="shared" si="3"/>
        <v>7600</v>
      </c>
    </row>
    <row r="63" spans="1:10">
      <c r="A63" s="67"/>
      <c r="B63" s="47"/>
      <c r="C63" s="15">
        <v>2020</v>
      </c>
      <c r="D63" s="13">
        <f t="shared" si="2"/>
        <v>100836.3</v>
      </c>
      <c r="E63" s="13">
        <f t="shared" si="3"/>
        <v>0</v>
      </c>
      <c r="F63" s="13">
        <f t="shared" si="3"/>
        <v>406.3</v>
      </c>
      <c r="G63" s="13">
        <f t="shared" si="3"/>
        <v>92830</v>
      </c>
      <c r="H63" s="13">
        <f t="shared" si="3"/>
        <v>7600</v>
      </c>
    </row>
    <row r="64" spans="1:10">
      <c r="A64" s="67"/>
      <c r="B64" s="47"/>
      <c r="C64" s="15">
        <v>2021</v>
      </c>
      <c r="D64" s="13">
        <f t="shared" si="2"/>
        <v>100836.3</v>
      </c>
      <c r="E64" s="13">
        <f t="shared" si="3"/>
        <v>0</v>
      </c>
      <c r="F64" s="13">
        <f t="shared" si="3"/>
        <v>406.3</v>
      </c>
      <c r="G64" s="13">
        <f t="shared" si="3"/>
        <v>92830</v>
      </c>
      <c r="H64" s="13">
        <f t="shared" si="3"/>
        <v>7600</v>
      </c>
      <c r="J64" s="3">
        <f>703713-D57</f>
        <v>-19102.29999999993</v>
      </c>
    </row>
    <row r="66" spans="1:8" ht="18" customHeight="1">
      <c r="A66" s="45" t="s">
        <v>105</v>
      </c>
      <c r="B66" s="45"/>
      <c r="C66" s="45"/>
      <c r="D66" s="45"/>
      <c r="E66" s="45"/>
      <c r="F66" s="45"/>
      <c r="G66" s="45"/>
      <c r="H66" s="45"/>
    </row>
    <row r="67" spans="1:8" ht="12.75" customHeight="1">
      <c r="A67" s="45"/>
      <c r="B67" s="45"/>
      <c r="C67" s="45"/>
      <c r="D67" s="45"/>
      <c r="E67" s="45"/>
      <c r="F67" s="45"/>
      <c r="G67" s="45"/>
      <c r="H67" s="45"/>
    </row>
  </sheetData>
  <sheetProtection selectLockedCells="1" selectUnlockedCells="1"/>
  <mergeCells count="25">
    <mergeCell ref="E1:H1"/>
    <mergeCell ref="E2:H2"/>
    <mergeCell ref="A3:H3"/>
    <mergeCell ref="A5:A7"/>
    <mergeCell ref="B5:B7"/>
    <mergeCell ref="C5:C7"/>
    <mergeCell ref="D5:H5"/>
    <mergeCell ref="D6:D7"/>
    <mergeCell ref="E6:H6"/>
    <mergeCell ref="A9:A16"/>
    <mergeCell ref="B9:B16"/>
    <mergeCell ref="A17:A24"/>
    <mergeCell ref="B17:B24"/>
    <mergeCell ref="A25:A32"/>
    <mergeCell ref="B25:B32"/>
    <mergeCell ref="A57:A64"/>
    <mergeCell ref="B57:B64"/>
    <mergeCell ref="A66:H66"/>
    <mergeCell ref="A67:H67"/>
    <mergeCell ref="A33:A40"/>
    <mergeCell ref="B33:B40"/>
    <mergeCell ref="A41:A48"/>
    <mergeCell ref="B41:B48"/>
    <mergeCell ref="A49:A56"/>
    <mergeCell ref="B49:B56"/>
  </mergeCells>
  <printOptions horizontalCentered="1"/>
  <pageMargins left="1.1811023622047245" right="0.78740157480314965" top="0.78740157480314965" bottom="0.39370078740157483" header="0.51181102362204722" footer="0.51181102362204722"/>
  <pageSetup paperSize="9" scale="77" firstPageNumber="0" orientation="portrait" horizontalDpi="300" verticalDpi="300" r:id="rId1"/>
  <headerFooter differentFirst="1">
    <oddHeader>&amp;C&amp;P</oddHead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 верт года</vt:lpstr>
      <vt:lpstr>рес.обеспеч.</vt:lpstr>
      <vt:lpstr>'по верт года'!__xlnm.Print_Titles</vt:lpstr>
      <vt:lpstr>'по верт года'!Заголовки_для_печати</vt:lpstr>
      <vt:lpstr>'по верт года'!Область_печати</vt:lpstr>
      <vt:lpstr>рес.обеспеч.!Область_печати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ДелПр2</dc:creator>
  <cp:lastModifiedBy>ДелПр2</cp:lastModifiedBy>
  <cp:lastPrinted>2019-09-19T08:58:30Z</cp:lastPrinted>
  <dcterms:created xsi:type="dcterms:W3CDTF">2019-09-19T08:43:41Z</dcterms:created>
  <dcterms:modified xsi:type="dcterms:W3CDTF">2019-09-25T07:18:25Z</dcterms:modified>
</cp:coreProperties>
</file>