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15600" windowHeight="7410" activeTab="1"/>
  </bookViews>
  <sheets>
    <sheet name="пер меропр" sheetId="1" r:id="rId1"/>
    <sheet name="рес.обеспеч." sheetId="3" r:id="rId2"/>
  </sheets>
  <definedNames>
    <definedName name="___xlnm.Print_Titles" localSheetId="0">'пер меропр'!$6:$9</definedName>
    <definedName name="__xlnm.Print_Area" localSheetId="0">'пер меропр'!$A$1:$M$459</definedName>
    <definedName name="__xlnm.Print_Titles" localSheetId="0">'пер меропр'!$6:$9</definedName>
    <definedName name="_xlnm._FilterDatabase" localSheetId="0" hidden="1">'пер меропр'!$A$9:$M$453</definedName>
    <definedName name="_xlnm.Print_Titles" localSheetId="0">'пер меропр'!$6:$9</definedName>
    <definedName name="_xlnm.Print_Area" localSheetId="0">'пер меропр'!$A$1:$M$455</definedName>
    <definedName name="_xlnm.Print_Area" localSheetId="1">рес.обеспеч.!$A$1:$H$104</definedName>
  </definedNames>
  <calcPr calcId="125725"/>
</workbook>
</file>

<file path=xl/calcChain.xml><?xml version="1.0" encoding="utf-8"?>
<calcChain xmlns="http://schemas.openxmlformats.org/spreadsheetml/2006/main">
  <c r="E88" i="3"/>
  <c r="F88"/>
  <c r="G88"/>
  <c r="E89"/>
  <c r="F89"/>
  <c r="G89"/>
  <c r="E90"/>
  <c r="F90"/>
  <c r="G90"/>
  <c r="E91"/>
  <c r="F91"/>
  <c r="G91"/>
  <c r="E92"/>
  <c r="F92"/>
  <c r="G92"/>
  <c r="J280" i="1" l="1"/>
  <c r="J281"/>
  <c r="J282"/>
  <c r="J283"/>
  <c r="J284"/>
  <c r="J285"/>
  <c r="J286"/>
  <c r="J287"/>
  <c r="J288"/>
  <c r="J279"/>
  <c r="I280"/>
  <c r="I281"/>
  <c r="I282"/>
  <c r="I283"/>
  <c r="I284"/>
  <c r="I285"/>
  <c r="I286"/>
  <c r="I287"/>
  <c r="I288"/>
  <c r="I279"/>
  <c r="J440" l="1"/>
  <c r="D102" i="3"/>
  <c r="J165" i="1"/>
  <c r="J176"/>
  <c r="I176"/>
  <c r="J188"/>
  <c r="J189"/>
  <c r="J187"/>
  <c r="G231"/>
  <c r="G230"/>
  <c r="K223"/>
  <c r="J223"/>
  <c r="G223" s="1"/>
  <c r="I223"/>
  <c r="H223"/>
  <c r="J164" l="1"/>
  <c r="J242" l="1"/>
  <c r="G264"/>
  <c r="J256"/>
  <c r="G256" s="1"/>
  <c r="K256"/>
  <c r="I256"/>
  <c r="H256"/>
  <c r="G72" i="3"/>
  <c r="J330" i="1"/>
  <c r="J18"/>
  <c r="G17" i="3" s="1"/>
  <c r="G96" l="1"/>
  <c r="J241" i="1" l="1"/>
  <c r="G101" i="3" s="1"/>
  <c r="G100" s="1"/>
  <c r="G220" i="1" l="1"/>
  <c r="J212"/>
  <c r="G212" s="1"/>
  <c r="G219"/>
  <c r="I212"/>
  <c r="K212"/>
  <c r="H212"/>
  <c r="J76" l="1"/>
  <c r="J340"/>
  <c r="F65" i="3" l="1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H72"/>
  <c r="F73"/>
  <c r="G73"/>
  <c r="H73"/>
  <c r="F74"/>
  <c r="G74"/>
  <c r="H74"/>
  <c r="E66"/>
  <c r="E67"/>
  <c r="E68"/>
  <c r="E69"/>
  <c r="E70"/>
  <c r="E71"/>
  <c r="E72"/>
  <c r="E73"/>
  <c r="E74"/>
  <c r="E65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E23"/>
  <c r="E24"/>
  <c r="E25"/>
  <c r="E26"/>
  <c r="E27"/>
  <c r="E28"/>
  <c r="E29"/>
  <c r="E30"/>
  <c r="B8"/>
  <c r="C8" s="1"/>
  <c r="D8" s="1"/>
  <c r="E8" s="1"/>
  <c r="F8" s="1"/>
  <c r="G8" s="1"/>
  <c r="H8" s="1"/>
  <c r="H64" l="1"/>
  <c r="D65"/>
  <c r="D28"/>
  <c r="D24"/>
  <c r="D72"/>
  <c r="D69"/>
  <c r="D30"/>
  <c r="D26"/>
  <c r="D73"/>
  <c r="D67"/>
  <c r="F64"/>
  <c r="D27"/>
  <c r="D23"/>
  <c r="D29"/>
  <c r="D25"/>
  <c r="D74"/>
  <c r="D68"/>
  <c r="G64"/>
  <c r="D66"/>
  <c r="D70"/>
  <c r="E64"/>
  <c r="D64" l="1"/>
  <c r="J17" i="1" l="1"/>
  <c r="G16" i="3" s="1"/>
  <c r="J106" i="1" l="1"/>
  <c r="J107"/>
  <c r="J108"/>
  <c r="J109"/>
  <c r="J110"/>
  <c r="J111"/>
  <c r="J112"/>
  <c r="J105"/>
  <c r="G99" i="3" s="1"/>
  <c r="G98" s="1"/>
  <c r="G363" i="1" l="1"/>
  <c r="J362"/>
  <c r="I362"/>
  <c r="P76"/>
  <c r="G76" l="1"/>
  <c r="H236"/>
  <c r="I236"/>
  <c r="J236"/>
  <c r="K236"/>
  <c r="H237"/>
  <c r="I237"/>
  <c r="J237"/>
  <c r="K237"/>
  <c r="H238"/>
  <c r="I238"/>
  <c r="J238"/>
  <c r="K238"/>
  <c r="H239"/>
  <c r="I239"/>
  <c r="J239"/>
  <c r="K239"/>
  <c r="H240"/>
  <c r="I240"/>
  <c r="J240"/>
  <c r="K240"/>
  <c r="H241"/>
  <c r="E101" i="3" s="1"/>
  <c r="I241" i="1"/>
  <c r="F101" i="3" s="1"/>
  <c r="F100" s="1"/>
  <c r="K241" i="1"/>
  <c r="H101" i="3" s="1"/>
  <c r="H100" s="1"/>
  <c r="H242" i="1"/>
  <c r="I242"/>
  <c r="K242"/>
  <c r="H243"/>
  <c r="I243"/>
  <c r="J243"/>
  <c r="K243"/>
  <c r="H244"/>
  <c r="I244"/>
  <c r="J244"/>
  <c r="K244"/>
  <c r="I235"/>
  <c r="J235"/>
  <c r="K235"/>
  <c r="H235"/>
  <c r="J245"/>
  <c r="I245"/>
  <c r="H245"/>
  <c r="G255"/>
  <c r="G254"/>
  <c r="G253"/>
  <c r="G252"/>
  <c r="G251"/>
  <c r="G250"/>
  <c r="G249"/>
  <c r="G248"/>
  <c r="G247"/>
  <c r="G246"/>
  <c r="D101" i="3" l="1"/>
  <c r="E100"/>
  <c r="D100" s="1"/>
  <c r="G241" i="1"/>
  <c r="H234"/>
  <c r="G240"/>
  <c r="G237"/>
  <c r="G245"/>
  <c r="G244"/>
  <c r="G236"/>
  <c r="G243"/>
  <c r="G239"/>
  <c r="J234"/>
  <c r="G242"/>
  <c r="G238"/>
  <c r="I234"/>
  <c r="G235"/>
  <c r="G234" l="1"/>
  <c r="J428"/>
  <c r="J406" l="1"/>
  <c r="J395" s="1"/>
  <c r="G49" i="3" s="1"/>
  <c r="H181" i="1" l="1"/>
  <c r="I181"/>
  <c r="J181"/>
  <c r="K181"/>
  <c r="H182"/>
  <c r="I182"/>
  <c r="J182"/>
  <c r="K182"/>
  <c r="H183"/>
  <c r="I183"/>
  <c r="J183"/>
  <c r="K183"/>
  <c r="H184"/>
  <c r="I184"/>
  <c r="J184"/>
  <c r="K184"/>
  <c r="H185"/>
  <c r="E94" i="3" s="1"/>
  <c r="I185" i="1"/>
  <c r="F94" i="3" s="1"/>
  <c r="K185" i="1"/>
  <c r="H94" i="3" s="1"/>
  <c r="H186" i="1"/>
  <c r="E95" i="3" s="1"/>
  <c r="I186" i="1"/>
  <c r="F95" i="3" s="1"/>
  <c r="J186" i="1"/>
  <c r="G95" i="3" s="1"/>
  <c r="K186" i="1"/>
  <c r="H95" i="3" s="1"/>
  <c r="H187" i="1"/>
  <c r="E96" i="3" s="1"/>
  <c r="I187" i="1"/>
  <c r="F96" i="3" s="1"/>
  <c r="K187" i="1"/>
  <c r="H96" i="3" s="1"/>
  <c r="H188" i="1"/>
  <c r="I188"/>
  <c r="K188"/>
  <c r="H189"/>
  <c r="I189"/>
  <c r="K189"/>
  <c r="I180"/>
  <c r="J180"/>
  <c r="K180"/>
  <c r="H180"/>
  <c r="K201"/>
  <c r="J201"/>
  <c r="I201"/>
  <c r="H201"/>
  <c r="G211"/>
  <c r="G210"/>
  <c r="G209"/>
  <c r="G208"/>
  <c r="G207"/>
  <c r="G206"/>
  <c r="G205"/>
  <c r="G204"/>
  <c r="G203"/>
  <c r="G202"/>
  <c r="H93" i="3" l="1"/>
  <c r="E93"/>
  <c r="F93"/>
  <c r="G201" i="1"/>
  <c r="I174"/>
  <c r="J185" l="1"/>
  <c r="G94" i="3" s="1"/>
  <c r="G93" s="1"/>
  <c r="D93" s="1"/>
  <c r="G75" i="1" l="1"/>
  <c r="I152"/>
  <c r="B9"/>
  <c r="C9" s="1"/>
  <c r="D9" s="1"/>
  <c r="F9" s="1"/>
  <c r="G9" s="1"/>
  <c r="H9" s="1"/>
  <c r="I9" s="1"/>
  <c r="J9" s="1"/>
  <c r="K9" s="1"/>
  <c r="L9" s="1"/>
  <c r="M9" s="1"/>
  <c r="H11"/>
  <c r="E10" i="3" s="1"/>
  <c r="I11" i="1"/>
  <c r="F10" i="3" s="1"/>
  <c r="J11" i="1"/>
  <c r="G10" i="3" s="1"/>
  <c r="K11" i="1"/>
  <c r="H10" i="3" s="1"/>
  <c r="H12" i="1"/>
  <c r="E11" i="3" s="1"/>
  <c r="I12" i="1"/>
  <c r="F11" i="3" s="1"/>
  <c r="J12" i="1"/>
  <c r="G11" i="3" s="1"/>
  <c r="K12" i="1"/>
  <c r="H11" i="3" s="1"/>
  <c r="H13" i="1"/>
  <c r="E12" i="3" s="1"/>
  <c r="I13" i="1"/>
  <c r="F12" i="3" s="1"/>
  <c r="K13" i="1"/>
  <c r="H12" i="3" s="1"/>
  <c r="H14" i="1"/>
  <c r="E13" i="3" s="1"/>
  <c r="I14" i="1"/>
  <c r="F13" i="3" s="1"/>
  <c r="K14" i="1"/>
  <c r="H13" i="3" s="1"/>
  <c r="H15" i="1"/>
  <c r="E14" i="3" s="1"/>
  <c r="I15" i="1"/>
  <c r="F14" i="3" s="1"/>
  <c r="K15" i="1"/>
  <c r="H14" i="3" s="1"/>
  <c r="H16" i="1"/>
  <c r="E15" i="3" s="1"/>
  <c r="I16" i="1"/>
  <c r="F15" i="3" s="1"/>
  <c r="J16" i="1"/>
  <c r="G15" i="3" s="1"/>
  <c r="K16" i="1"/>
  <c r="H15" i="3" s="1"/>
  <c r="H17" i="1"/>
  <c r="E16" i="3" s="1"/>
  <c r="I17" i="1"/>
  <c r="F16" i="3" s="1"/>
  <c r="K17" i="1"/>
  <c r="H16" i="3" s="1"/>
  <c r="H18" i="1"/>
  <c r="E17" i="3" s="1"/>
  <c r="I18" i="1"/>
  <c r="F17" i="3" s="1"/>
  <c r="K18" i="1"/>
  <c r="H17" i="3" s="1"/>
  <c r="H19" i="1"/>
  <c r="E18" i="3" s="1"/>
  <c r="I19" i="1"/>
  <c r="F18" i="3" s="1"/>
  <c r="J19" i="1"/>
  <c r="G18" i="3" s="1"/>
  <c r="K19" i="1"/>
  <c r="H18" i="3" s="1"/>
  <c r="H20" i="1"/>
  <c r="E19" i="3" s="1"/>
  <c r="I20" i="1"/>
  <c r="F19" i="3" s="1"/>
  <c r="J20" i="1"/>
  <c r="G19" i="3" s="1"/>
  <c r="K20" i="1"/>
  <c r="H19" i="3" s="1"/>
  <c r="H21" i="1"/>
  <c r="I21"/>
  <c r="K21"/>
  <c r="G22"/>
  <c r="G23"/>
  <c r="J24"/>
  <c r="G24" s="1"/>
  <c r="J25"/>
  <c r="J26"/>
  <c r="J15" s="1"/>
  <c r="G14" i="3" s="1"/>
  <c r="G27" i="1"/>
  <c r="G28"/>
  <c r="G29"/>
  <c r="G30"/>
  <c r="G31"/>
  <c r="H33"/>
  <c r="E21" i="3" s="1"/>
  <c r="I33" i="1"/>
  <c r="F21" i="3" s="1"/>
  <c r="J33" i="1"/>
  <c r="G21" i="3" s="1"/>
  <c r="K33" i="1"/>
  <c r="H21" i="3" s="1"/>
  <c r="H34" i="1"/>
  <c r="E22" i="3" s="1"/>
  <c r="I34" i="1"/>
  <c r="F22" i="3" s="1"/>
  <c r="J34" i="1"/>
  <c r="G22" i="3" s="1"/>
  <c r="K34" i="1"/>
  <c r="H22" i="3" s="1"/>
  <c r="G35" i="1"/>
  <c r="G36"/>
  <c r="G37"/>
  <c r="G38"/>
  <c r="G39"/>
  <c r="G40"/>
  <c r="G41"/>
  <c r="G42"/>
  <c r="H43"/>
  <c r="I43"/>
  <c r="J43"/>
  <c r="K43"/>
  <c r="G44"/>
  <c r="G45"/>
  <c r="H46"/>
  <c r="I46"/>
  <c r="J46"/>
  <c r="K46"/>
  <c r="G47"/>
  <c r="G48"/>
  <c r="H49"/>
  <c r="I49"/>
  <c r="J49"/>
  <c r="K49"/>
  <c r="G50"/>
  <c r="G51"/>
  <c r="H52"/>
  <c r="I52"/>
  <c r="J52"/>
  <c r="K52"/>
  <c r="G53"/>
  <c r="G54"/>
  <c r="H55"/>
  <c r="I55"/>
  <c r="J55"/>
  <c r="K55"/>
  <c r="G56"/>
  <c r="G57"/>
  <c r="H69"/>
  <c r="I69"/>
  <c r="K69"/>
  <c r="G70"/>
  <c r="G71"/>
  <c r="J72"/>
  <c r="G72" s="1"/>
  <c r="J73"/>
  <c r="G73" s="1"/>
  <c r="J74"/>
  <c r="G74" s="1"/>
  <c r="G77"/>
  <c r="G78"/>
  <c r="G79"/>
  <c r="H80"/>
  <c r="I80"/>
  <c r="K80"/>
  <c r="G81"/>
  <c r="G82"/>
  <c r="J83"/>
  <c r="G83" s="1"/>
  <c r="G84"/>
  <c r="G85"/>
  <c r="G86"/>
  <c r="G87"/>
  <c r="G88"/>
  <c r="G89"/>
  <c r="G90"/>
  <c r="H91"/>
  <c r="J91"/>
  <c r="K91"/>
  <c r="G92"/>
  <c r="G93"/>
  <c r="I94"/>
  <c r="G94" s="1"/>
  <c r="I95"/>
  <c r="G95" s="1"/>
  <c r="I96"/>
  <c r="G96" s="1"/>
  <c r="G97"/>
  <c r="G98"/>
  <c r="G99"/>
  <c r="G100"/>
  <c r="G101"/>
  <c r="H103"/>
  <c r="I103"/>
  <c r="J103"/>
  <c r="K103"/>
  <c r="H104"/>
  <c r="I104"/>
  <c r="J104"/>
  <c r="K104"/>
  <c r="H105"/>
  <c r="E99" i="3" s="1"/>
  <c r="E98" s="1"/>
  <c r="I105" i="1"/>
  <c r="F99" i="3" s="1"/>
  <c r="F98" s="1"/>
  <c r="K105" i="1"/>
  <c r="H99" i="3" s="1"/>
  <c r="H98" s="1"/>
  <c r="H106" i="1"/>
  <c r="I106"/>
  <c r="K106"/>
  <c r="H107"/>
  <c r="I107"/>
  <c r="K107"/>
  <c r="H108"/>
  <c r="I108"/>
  <c r="K108"/>
  <c r="H109"/>
  <c r="I109"/>
  <c r="K109"/>
  <c r="H110"/>
  <c r="I110"/>
  <c r="K110"/>
  <c r="H111"/>
  <c r="I111"/>
  <c r="K111"/>
  <c r="H112"/>
  <c r="I112"/>
  <c r="K112"/>
  <c r="H113"/>
  <c r="I113"/>
  <c r="J113"/>
  <c r="K113"/>
  <c r="G114"/>
  <c r="G115"/>
  <c r="G116"/>
  <c r="G117"/>
  <c r="G118"/>
  <c r="G119"/>
  <c r="G120"/>
  <c r="G121"/>
  <c r="G122"/>
  <c r="G123"/>
  <c r="H124"/>
  <c r="I124"/>
  <c r="J124"/>
  <c r="K124"/>
  <c r="G125"/>
  <c r="G126"/>
  <c r="G127"/>
  <c r="G128"/>
  <c r="G129"/>
  <c r="G130"/>
  <c r="G131"/>
  <c r="G132"/>
  <c r="G133"/>
  <c r="G134"/>
  <c r="H147"/>
  <c r="H136" s="1"/>
  <c r="I147"/>
  <c r="I136" s="1"/>
  <c r="J147"/>
  <c r="J136" s="1"/>
  <c r="K147"/>
  <c r="K136" s="1"/>
  <c r="H148"/>
  <c r="H137" s="1"/>
  <c r="I148"/>
  <c r="I137" s="1"/>
  <c r="J148"/>
  <c r="J137" s="1"/>
  <c r="K148"/>
  <c r="K137" s="1"/>
  <c r="H149"/>
  <c r="H138" s="1"/>
  <c r="I149"/>
  <c r="I138" s="1"/>
  <c r="J149"/>
  <c r="J138" s="1"/>
  <c r="K149"/>
  <c r="K138" s="1"/>
  <c r="H150"/>
  <c r="I150"/>
  <c r="J150"/>
  <c r="K150"/>
  <c r="H151"/>
  <c r="I151"/>
  <c r="K151"/>
  <c r="H152"/>
  <c r="K152"/>
  <c r="H153"/>
  <c r="I153"/>
  <c r="K153"/>
  <c r="H154"/>
  <c r="I154"/>
  <c r="J154"/>
  <c r="K154"/>
  <c r="H155"/>
  <c r="H144" s="1"/>
  <c r="I155"/>
  <c r="I144" s="1"/>
  <c r="J155"/>
  <c r="J144" s="1"/>
  <c r="K155"/>
  <c r="K144" s="1"/>
  <c r="H156"/>
  <c r="H145" s="1"/>
  <c r="I156"/>
  <c r="I145" s="1"/>
  <c r="J156"/>
  <c r="J145" s="1"/>
  <c r="K156"/>
  <c r="K145" s="1"/>
  <c r="H157"/>
  <c r="I157"/>
  <c r="K157"/>
  <c r="G158"/>
  <c r="G159"/>
  <c r="G160"/>
  <c r="G161"/>
  <c r="J151"/>
  <c r="G164"/>
  <c r="G165"/>
  <c r="G166"/>
  <c r="G167"/>
  <c r="H168"/>
  <c r="I168"/>
  <c r="K168"/>
  <c r="G169"/>
  <c r="G170"/>
  <c r="G171"/>
  <c r="G172"/>
  <c r="G173"/>
  <c r="G174"/>
  <c r="G175"/>
  <c r="G176"/>
  <c r="G177"/>
  <c r="G178"/>
  <c r="H190"/>
  <c r="I190"/>
  <c r="K190"/>
  <c r="G191"/>
  <c r="G192"/>
  <c r="G193"/>
  <c r="G194"/>
  <c r="G195"/>
  <c r="G197"/>
  <c r="G198"/>
  <c r="G199"/>
  <c r="G200"/>
  <c r="H267"/>
  <c r="I267"/>
  <c r="K267"/>
  <c r="G268"/>
  <c r="G269"/>
  <c r="G270"/>
  <c r="G271"/>
  <c r="J272"/>
  <c r="J267" s="1"/>
  <c r="G273"/>
  <c r="G274"/>
  <c r="G275"/>
  <c r="G276"/>
  <c r="G277"/>
  <c r="H279"/>
  <c r="K279"/>
  <c r="H280"/>
  <c r="K280"/>
  <c r="H281"/>
  <c r="K281"/>
  <c r="H282"/>
  <c r="K282"/>
  <c r="H283"/>
  <c r="K283"/>
  <c r="H284"/>
  <c r="K284"/>
  <c r="H285"/>
  <c r="K285"/>
  <c r="H286"/>
  <c r="K286"/>
  <c r="H287"/>
  <c r="K287"/>
  <c r="H288"/>
  <c r="K288"/>
  <c r="H289"/>
  <c r="I289"/>
  <c r="J289"/>
  <c r="K289"/>
  <c r="G290"/>
  <c r="G291"/>
  <c r="G292"/>
  <c r="G293"/>
  <c r="G294"/>
  <c r="G295"/>
  <c r="G296"/>
  <c r="G297"/>
  <c r="G298"/>
  <c r="G299"/>
  <c r="H300"/>
  <c r="I300"/>
  <c r="J300"/>
  <c r="K300"/>
  <c r="G301"/>
  <c r="G302"/>
  <c r="G303"/>
  <c r="G304"/>
  <c r="G305"/>
  <c r="G306"/>
  <c r="G307"/>
  <c r="G308"/>
  <c r="G309"/>
  <c r="G310"/>
  <c r="H311"/>
  <c r="I311"/>
  <c r="J311"/>
  <c r="K311"/>
  <c r="G312"/>
  <c r="G313"/>
  <c r="G314"/>
  <c r="G315"/>
  <c r="G316"/>
  <c r="G317"/>
  <c r="G318"/>
  <c r="G319"/>
  <c r="G320"/>
  <c r="G321"/>
  <c r="H322"/>
  <c r="I322"/>
  <c r="K322"/>
  <c r="G323"/>
  <c r="G324"/>
  <c r="G325"/>
  <c r="J326"/>
  <c r="G326" s="1"/>
  <c r="G327"/>
  <c r="G328"/>
  <c r="G329"/>
  <c r="G330"/>
  <c r="G331"/>
  <c r="G332"/>
  <c r="H333"/>
  <c r="I333"/>
  <c r="J333"/>
  <c r="K333"/>
  <c r="G334"/>
  <c r="G335"/>
  <c r="G336"/>
  <c r="G337"/>
  <c r="G338"/>
  <c r="G339"/>
  <c r="G340"/>
  <c r="G341"/>
  <c r="G342"/>
  <c r="G343"/>
  <c r="H344"/>
  <c r="I344"/>
  <c r="K344"/>
  <c r="G345"/>
  <c r="G346"/>
  <c r="G347"/>
  <c r="G348"/>
  <c r="J349"/>
  <c r="J344" s="1"/>
  <c r="G350"/>
  <c r="G351"/>
  <c r="G352"/>
  <c r="G353"/>
  <c r="G354"/>
  <c r="H355"/>
  <c r="I355"/>
  <c r="J355"/>
  <c r="K355"/>
  <c r="G356"/>
  <c r="G357"/>
  <c r="G358"/>
  <c r="G359"/>
  <c r="G360"/>
  <c r="G361"/>
  <c r="G362"/>
  <c r="G364"/>
  <c r="G365"/>
  <c r="H366"/>
  <c r="I366"/>
  <c r="J366"/>
  <c r="K366"/>
  <c r="G367"/>
  <c r="G368"/>
  <c r="G369"/>
  <c r="G370"/>
  <c r="G371"/>
  <c r="G372"/>
  <c r="G373"/>
  <c r="G374"/>
  <c r="G375"/>
  <c r="G376"/>
  <c r="H377"/>
  <c r="I377"/>
  <c r="J377"/>
  <c r="K377"/>
  <c r="G378"/>
  <c r="G379"/>
  <c r="G380"/>
  <c r="G381"/>
  <c r="G382"/>
  <c r="G383"/>
  <c r="G384"/>
  <c r="G385"/>
  <c r="G386"/>
  <c r="G387"/>
  <c r="H389"/>
  <c r="E43" i="3" s="1"/>
  <c r="I389" i="1"/>
  <c r="F43" i="3" s="1"/>
  <c r="J389" i="1"/>
  <c r="G43" i="3" s="1"/>
  <c r="K389" i="1"/>
  <c r="H43" i="3" s="1"/>
  <c r="H390" i="1"/>
  <c r="E44" i="3" s="1"/>
  <c r="I390" i="1"/>
  <c r="F44" i="3" s="1"/>
  <c r="J390" i="1"/>
  <c r="G44" i="3" s="1"/>
  <c r="K390" i="1"/>
  <c r="H44" i="3" s="1"/>
  <c r="H391" i="1"/>
  <c r="E45" i="3" s="1"/>
  <c r="I391" i="1"/>
  <c r="F45" i="3" s="1"/>
  <c r="K391" i="1"/>
  <c r="H45" i="3" s="1"/>
  <c r="H392" i="1"/>
  <c r="E46" i="3" s="1"/>
  <c r="I392" i="1"/>
  <c r="F46" i="3" s="1"/>
  <c r="K392" i="1"/>
  <c r="H46" i="3" s="1"/>
  <c r="H393" i="1"/>
  <c r="E47" i="3" s="1"/>
  <c r="I393" i="1"/>
  <c r="F47" i="3" s="1"/>
  <c r="J393" i="1"/>
  <c r="G47" i="3" s="1"/>
  <c r="K393" i="1"/>
  <c r="H47" i="3" s="1"/>
  <c r="H394" i="1"/>
  <c r="E48" i="3" s="1"/>
  <c r="I394" i="1"/>
  <c r="F48" i="3" s="1"/>
  <c r="J394" i="1"/>
  <c r="G48" i="3" s="1"/>
  <c r="K394" i="1"/>
  <c r="H48" i="3" s="1"/>
  <c r="H395" i="1"/>
  <c r="E49" i="3" s="1"/>
  <c r="I395" i="1"/>
  <c r="F49" i="3" s="1"/>
  <c r="K395" i="1"/>
  <c r="H49" i="3" s="1"/>
  <c r="H396" i="1"/>
  <c r="E50" i="3" s="1"/>
  <c r="I396" i="1"/>
  <c r="F50" i="3" s="1"/>
  <c r="J396" i="1"/>
  <c r="G50" i="3" s="1"/>
  <c r="K396" i="1"/>
  <c r="H50" i="3" s="1"/>
  <c r="H397" i="1"/>
  <c r="E51" i="3" s="1"/>
  <c r="I397" i="1"/>
  <c r="F51" i="3" s="1"/>
  <c r="J397" i="1"/>
  <c r="G51" i="3" s="1"/>
  <c r="K397" i="1"/>
  <c r="H51" i="3" s="1"/>
  <c r="H398" i="1"/>
  <c r="E52" i="3" s="1"/>
  <c r="I398" i="1"/>
  <c r="F52" i="3" s="1"/>
  <c r="J398" i="1"/>
  <c r="G52" i="3" s="1"/>
  <c r="K398" i="1"/>
  <c r="H52" i="3" s="1"/>
  <c r="H399" i="1"/>
  <c r="I399"/>
  <c r="K399"/>
  <c r="G400"/>
  <c r="G401"/>
  <c r="J402"/>
  <c r="J403"/>
  <c r="J392" s="1"/>
  <c r="G46" i="3" s="1"/>
  <c r="G404" i="1"/>
  <c r="G405"/>
  <c r="G406"/>
  <c r="G407"/>
  <c r="G408"/>
  <c r="G409"/>
  <c r="H411"/>
  <c r="E54" i="3" s="1"/>
  <c r="I411" i="1"/>
  <c r="F54" i="3" s="1"/>
  <c r="J411" i="1"/>
  <c r="G54" i="3" s="1"/>
  <c r="K411" i="1"/>
  <c r="H54" i="3" s="1"/>
  <c r="H412" i="1"/>
  <c r="E55" i="3" s="1"/>
  <c r="I412" i="1"/>
  <c r="F55" i="3" s="1"/>
  <c r="J412" i="1"/>
  <c r="G55" i="3" s="1"/>
  <c r="K412" i="1"/>
  <c r="H55" i="3" s="1"/>
  <c r="H413" i="1"/>
  <c r="E56" i="3" s="1"/>
  <c r="I413" i="1"/>
  <c r="F56" i="3" s="1"/>
  <c r="K413" i="1"/>
  <c r="H56" i="3" s="1"/>
  <c r="H414" i="1"/>
  <c r="E57" i="3" s="1"/>
  <c r="I414" i="1"/>
  <c r="F57" i="3" s="1"/>
  <c r="J414" i="1"/>
  <c r="G57" i="3" s="1"/>
  <c r="K414" i="1"/>
  <c r="H57" i="3" s="1"/>
  <c r="H415" i="1"/>
  <c r="E58" i="3" s="1"/>
  <c r="I415" i="1"/>
  <c r="F58" i="3" s="1"/>
  <c r="K415" i="1"/>
  <c r="H58" i="3" s="1"/>
  <c r="H416" i="1"/>
  <c r="E59" i="3" s="1"/>
  <c r="I416" i="1"/>
  <c r="F59" i="3" s="1"/>
  <c r="J416" i="1"/>
  <c r="G59" i="3" s="1"/>
  <c r="K416" i="1"/>
  <c r="H59" i="3" s="1"/>
  <c r="H417" i="1"/>
  <c r="E60" i="3" s="1"/>
  <c r="I417" i="1"/>
  <c r="F60" i="3" s="1"/>
  <c r="J417" i="1"/>
  <c r="G60" i="3" s="1"/>
  <c r="K417" i="1"/>
  <c r="H60" i="3" s="1"/>
  <c r="H418" i="1"/>
  <c r="E61" i="3" s="1"/>
  <c r="I418" i="1"/>
  <c r="F61" i="3" s="1"/>
  <c r="J418" i="1"/>
  <c r="G61" i="3" s="1"/>
  <c r="K418" i="1"/>
  <c r="H61" i="3" s="1"/>
  <c r="H419" i="1"/>
  <c r="E62" i="3" s="1"/>
  <c r="I419" i="1"/>
  <c r="F62" i="3" s="1"/>
  <c r="J419" i="1"/>
  <c r="G62" i="3" s="1"/>
  <c r="K419" i="1"/>
  <c r="H62" i="3" s="1"/>
  <c r="H420" i="1"/>
  <c r="E63" i="3" s="1"/>
  <c r="I420" i="1"/>
  <c r="F63" i="3" s="1"/>
  <c r="J420" i="1"/>
  <c r="G63" i="3" s="1"/>
  <c r="K420" i="1"/>
  <c r="H63" i="3" s="1"/>
  <c r="H421" i="1"/>
  <c r="I421"/>
  <c r="K421"/>
  <c r="G422"/>
  <c r="G423"/>
  <c r="J424"/>
  <c r="J413" s="1"/>
  <c r="G56" i="3" s="1"/>
  <c r="G425" i="1"/>
  <c r="J426"/>
  <c r="G426" s="1"/>
  <c r="G427"/>
  <c r="G428"/>
  <c r="G429"/>
  <c r="G430"/>
  <c r="G431"/>
  <c r="H432"/>
  <c r="I432"/>
  <c r="J432"/>
  <c r="K432"/>
  <c r="G433"/>
  <c r="G434"/>
  <c r="G435"/>
  <c r="G436"/>
  <c r="G437"/>
  <c r="G438"/>
  <c r="G440"/>
  <c r="G441"/>
  <c r="G442"/>
  <c r="J190"/>
  <c r="G162"/>
  <c r="G196"/>
  <c r="D63" i="3" l="1"/>
  <c r="D62"/>
  <c r="D61"/>
  <c r="D60"/>
  <c r="H143" i="1"/>
  <c r="H66" s="1"/>
  <c r="I142"/>
  <c r="I65" s="1"/>
  <c r="K141"/>
  <c r="H90" i="3"/>
  <c r="D90" s="1"/>
  <c r="K140" i="1"/>
  <c r="K63" s="1"/>
  <c r="H89" i="3"/>
  <c r="D89" s="1"/>
  <c r="H140" i="1"/>
  <c r="J139"/>
  <c r="J62" s="1"/>
  <c r="G35" i="3" s="1"/>
  <c r="H139" i="1"/>
  <c r="D98" i="3"/>
  <c r="J140" i="1"/>
  <c r="K143"/>
  <c r="H92" i="3"/>
  <c r="D92" s="1"/>
  <c r="K142" i="1"/>
  <c r="K65" s="1"/>
  <c r="H91" i="3"/>
  <c r="D91" s="1"/>
  <c r="H142" i="1"/>
  <c r="H141"/>
  <c r="I140"/>
  <c r="K139"/>
  <c r="K62" s="1"/>
  <c r="H88" i="3"/>
  <c r="D88" s="1"/>
  <c r="I139" i="1"/>
  <c r="I141"/>
  <c r="I64" s="1"/>
  <c r="F37" i="3" s="1"/>
  <c r="F81" s="1"/>
  <c r="I143" i="1"/>
  <c r="J143"/>
  <c r="D56" i="3"/>
  <c r="D54"/>
  <c r="D49"/>
  <c r="D47"/>
  <c r="E53"/>
  <c r="D52"/>
  <c r="D50"/>
  <c r="F42"/>
  <c r="D14"/>
  <c r="D57"/>
  <c r="F53"/>
  <c r="D46"/>
  <c r="H42"/>
  <c r="H20"/>
  <c r="D19"/>
  <c r="D18"/>
  <c r="D17"/>
  <c r="D11"/>
  <c r="E9"/>
  <c r="D10"/>
  <c r="D48"/>
  <c r="G20"/>
  <c r="H9"/>
  <c r="H53"/>
  <c r="D51"/>
  <c r="F20"/>
  <c r="D59"/>
  <c r="D55"/>
  <c r="E42"/>
  <c r="D44"/>
  <c r="D43"/>
  <c r="D22"/>
  <c r="D21"/>
  <c r="E20"/>
  <c r="D15"/>
  <c r="F9"/>
  <c r="G18" i="1"/>
  <c r="G17"/>
  <c r="H65"/>
  <c r="K102"/>
  <c r="J13"/>
  <c r="K32"/>
  <c r="K278"/>
  <c r="J102"/>
  <c r="G349"/>
  <c r="G344" s="1"/>
  <c r="I388"/>
  <c r="H59"/>
  <c r="E32" i="3" s="1"/>
  <c r="E76" s="1"/>
  <c r="G272" i="1"/>
  <c r="J415"/>
  <c r="J322"/>
  <c r="G322" s="1"/>
  <c r="J80"/>
  <c r="G80" s="1"/>
  <c r="H62"/>
  <c r="E35" i="3" s="1"/>
  <c r="I102" i="1"/>
  <c r="I32"/>
  <c r="J21"/>
  <c r="G21" s="1"/>
  <c r="H102"/>
  <c r="G396"/>
  <c r="J168"/>
  <c r="G168" s="1"/>
  <c r="G12"/>
  <c r="J14"/>
  <c r="G25"/>
  <c r="G52"/>
  <c r="G20"/>
  <c r="I91"/>
  <c r="G91" s="1"/>
  <c r="G280"/>
  <c r="I278"/>
  <c r="J68"/>
  <c r="G41" i="3" s="1"/>
  <c r="J67" i="1"/>
  <c r="G40" i="3" s="1"/>
  <c r="H61" i="1"/>
  <c r="H60"/>
  <c r="H63"/>
  <c r="J61"/>
  <c r="G34" i="3" s="1"/>
  <c r="J60" i="1"/>
  <c r="G182"/>
  <c r="G181"/>
  <c r="H10"/>
  <c r="G418"/>
  <c r="G417"/>
  <c r="G416"/>
  <c r="G414"/>
  <c r="G395"/>
  <c r="G394"/>
  <c r="H388"/>
  <c r="G377"/>
  <c r="G355"/>
  <c r="J278"/>
  <c r="K67"/>
  <c r="H40" i="3" s="1"/>
  <c r="K66" i="1"/>
  <c r="H39" i="3" s="1"/>
  <c r="K61" i="1"/>
  <c r="K60"/>
  <c r="H33" i="3" s="1"/>
  <c r="H77" s="1"/>
  <c r="K59" i="1"/>
  <c r="G105"/>
  <c r="G155"/>
  <c r="G103"/>
  <c r="G432"/>
  <c r="G187"/>
  <c r="J153"/>
  <c r="G289"/>
  <c r="G288"/>
  <c r="G287"/>
  <c r="G286"/>
  <c r="G285"/>
  <c r="G284"/>
  <c r="G282"/>
  <c r="G279"/>
  <c r="G267"/>
  <c r="K68"/>
  <c r="H41" i="3" s="1"/>
  <c r="G189" i="1"/>
  <c r="I63"/>
  <c r="I59"/>
  <c r="G113"/>
  <c r="G109"/>
  <c r="G106"/>
  <c r="G55"/>
  <c r="G49"/>
  <c r="G46"/>
  <c r="G43"/>
  <c r="G16"/>
  <c r="J69"/>
  <c r="G69" s="1"/>
  <c r="J421"/>
  <c r="G421" s="1"/>
  <c r="J399"/>
  <c r="G399" s="1"/>
  <c r="G398"/>
  <c r="G397"/>
  <c r="G393"/>
  <c r="G390"/>
  <c r="G366"/>
  <c r="G333"/>
  <c r="G311"/>
  <c r="G300"/>
  <c r="H67"/>
  <c r="E40" i="3" s="1"/>
  <c r="K410" i="1"/>
  <c r="G411"/>
  <c r="G186"/>
  <c r="H179"/>
  <c r="H278"/>
  <c r="K179"/>
  <c r="J152"/>
  <c r="J157"/>
  <c r="G157" s="1"/>
  <c r="I61"/>
  <c r="G149"/>
  <c r="G148"/>
  <c r="G147"/>
  <c r="I146"/>
  <c r="G112"/>
  <c r="I68"/>
  <c r="F41" i="3" s="1"/>
  <c r="G111" i="1"/>
  <c r="I67"/>
  <c r="F40" i="3" s="1"/>
  <c r="G110" i="1"/>
  <c r="I66"/>
  <c r="F39" i="3" s="1"/>
  <c r="G108" i="1"/>
  <c r="G107"/>
  <c r="G104"/>
  <c r="G34"/>
  <c r="J32"/>
  <c r="G19"/>
  <c r="K10"/>
  <c r="I10"/>
  <c r="G11"/>
  <c r="G163"/>
  <c r="G412"/>
  <c r="G283"/>
  <c r="G281"/>
  <c r="G190"/>
  <c r="G150"/>
  <c r="G185"/>
  <c r="H410"/>
  <c r="I410"/>
  <c r="G402"/>
  <c r="J391"/>
  <c r="K388"/>
  <c r="G184"/>
  <c r="I179"/>
  <c r="G183"/>
  <c r="J59"/>
  <c r="J179"/>
  <c r="G180"/>
  <c r="G156"/>
  <c r="H146"/>
  <c r="G154"/>
  <c r="K64"/>
  <c r="K146"/>
  <c r="G420"/>
  <c r="G403"/>
  <c r="G392"/>
  <c r="G419"/>
  <c r="G188"/>
  <c r="G124"/>
  <c r="G389"/>
  <c r="G33"/>
  <c r="G15"/>
  <c r="G413"/>
  <c r="G151"/>
  <c r="G424"/>
  <c r="H32"/>
  <c r="G26"/>
  <c r="F38" i="3" l="1"/>
  <c r="F82" s="1"/>
  <c r="I450" i="1"/>
  <c r="I464" s="1"/>
  <c r="F87" i="3"/>
  <c r="D20"/>
  <c r="H87"/>
  <c r="E87"/>
  <c r="J142" i="1"/>
  <c r="J65" s="1"/>
  <c r="G38" i="3" s="1"/>
  <c r="G82" s="1"/>
  <c r="I452" i="1"/>
  <c r="I466" s="1"/>
  <c r="F84" i="3"/>
  <c r="I446" i="1"/>
  <c r="I460" s="1"/>
  <c r="F34" i="3"/>
  <c r="F78" s="1"/>
  <c r="K453" i="1"/>
  <c r="K467" s="1"/>
  <c r="H85" i="3"/>
  <c r="K447" i="1"/>
  <c r="K461" s="1"/>
  <c r="H35" i="3"/>
  <c r="H79" s="1"/>
  <c r="J445" i="1"/>
  <c r="J459" s="1"/>
  <c r="G33" i="3"/>
  <c r="G77" s="1"/>
  <c r="H446" i="1"/>
  <c r="H460" s="1"/>
  <c r="E34" i="3"/>
  <c r="J453" i="1"/>
  <c r="J467" s="1"/>
  <c r="G85" i="3"/>
  <c r="G14" i="1"/>
  <c r="G13" i="3"/>
  <c r="I444" i="1"/>
  <c r="I458" s="1"/>
  <c r="F32" i="3"/>
  <c r="K444" i="1"/>
  <c r="K458" s="1"/>
  <c r="H32" i="3"/>
  <c r="K451" i="1"/>
  <c r="K465" s="1"/>
  <c r="H83" i="3"/>
  <c r="H450" i="1"/>
  <c r="H464" s="1"/>
  <c r="E38" i="3"/>
  <c r="E82" s="1"/>
  <c r="E79"/>
  <c r="E84"/>
  <c r="J444" i="1"/>
  <c r="J458" s="1"/>
  <c r="G32" i="3"/>
  <c r="K449" i="1"/>
  <c r="K463" s="1"/>
  <c r="H37" i="3"/>
  <c r="H81" s="1"/>
  <c r="G391" i="1"/>
  <c r="G45" i="3"/>
  <c r="I451" i="1"/>
  <c r="I465" s="1"/>
  <c r="F83" i="3"/>
  <c r="I453" i="1"/>
  <c r="I467" s="1"/>
  <c r="F85" i="3"/>
  <c r="I448" i="1"/>
  <c r="I462" s="1"/>
  <c r="F36" i="3"/>
  <c r="F80" s="1"/>
  <c r="K452" i="1"/>
  <c r="K466" s="1"/>
  <c r="H84" i="3"/>
  <c r="H448" i="1"/>
  <c r="H462" s="1"/>
  <c r="E36" i="3"/>
  <c r="H451" i="1"/>
  <c r="H465" s="1"/>
  <c r="E39" i="3"/>
  <c r="E83" s="1"/>
  <c r="K450" i="1"/>
  <c r="K464" s="1"/>
  <c r="H38" i="3"/>
  <c r="H82" s="1"/>
  <c r="K448" i="1"/>
  <c r="K462" s="1"/>
  <c r="H36" i="3"/>
  <c r="H80" s="1"/>
  <c r="K446" i="1"/>
  <c r="K460" s="1"/>
  <c r="H34" i="3"/>
  <c r="H78" s="1"/>
  <c r="H445" i="1"/>
  <c r="H459" s="1"/>
  <c r="E33" i="3"/>
  <c r="J452" i="1"/>
  <c r="J466" s="1"/>
  <c r="G84" i="3"/>
  <c r="J410" i="1"/>
  <c r="G410" s="1"/>
  <c r="G58" i="3"/>
  <c r="G13" i="1"/>
  <c r="G12" i="3"/>
  <c r="J141" i="1"/>
  <c r="J64" s="1"/>
  <c r="G102"/>
  <c r="G415"/>
  <c r="G138"/>
  <c r="J447"/>
  <c r="J461" s="1"/>
  <c r="J10"/>
  <c r="G10" s="1"/>
  <c r="G67"/>
  <c r="G278"/>
  <c r="G143"/>
  <c r="G144"/>
  <c r="G32"/>
  <c r="H135"/>
  <c r="I135"/>
  <c r="G153"/>
  <c r="J146"/>
  <c r="G146" s="1"/>
  <c r="K135"/>
  <c r="J66"/>
  <c r="G39" i="3" s="1"/>
  <c r="G179" i="1"/>
  <c r="G137"/>
  <c r="H452"/>
  <c r="I60"/>
  <c r="J446"/>
  <c r="J388"/>
  <c r="G388" s="1"/>
  <c r="H68"/>
  <c r="E41" i="3" s="1"/>
  <c r="G145" i="1"/>
  <c r="I62"/>
  <c r="G139"/>
  <c r="G136"/>
  <c r="I449"/>
  <c r="I463" s="1"/>
  <c r="G152"/>
  <c r="H447"/>
  <c r="H461" s="1"/>
  <c r="H64"/>
  <c r="E37" i="3" s="1"/>
  <c r="G141" i="1"/>
  <c r="H444"/>
  <c r="H458" s="1"/>
  <c r="G59"/>
  <c r="K445"/>
  <c r="K459" s="1"/>
  <c r="K58"/>
  <c r="G140"/>
  <c r="J63"/>
  <c r="G36" i="3" s="1"/>
  <c r="G61" i="1"/>
  <c r="J450" l="1"/>
  <c r="N82" i="3" s="1"/>
  <c r="G87"/>
  <c r="D87" s="1"/>
  <c r="G80"/>
  <c r="G65" i="1"/>
  <c r="M82" i="3"/>
  <c r="N84"/>
  <c r="O78"/>
  <c r="O80"/>
  <c r="O82"/>
  <c r="L83"/>
  <c r="O84"/>
  <c r="M80"/>
  <c r="M85"/>
  <c r="M83"/>
  <c r="O81"/>
  <c r="L84"/>
  <c r="L82"/>
  <c r="O83"/>
  <c r="N85"/>
  <c r="N77"/>
  <c r="O79"/>
  <c r="O85"/>
  <c r="M78"/>
  <c r="M84"/>
  <c r="M81"/>
  <c r="O77"/>
  <c r="L79"/>
  <c r="L76"/>
  <c r="D38"/>
  <c r="D32"/>
  <c r="I38"/>
  <c r="I447" i="1"/>
  <c r="I461" s="1"/>
  <c r="F35" i="3"/>
  <c r="E77"/>
  <c r="D84"/>
  <c r="G66" i="1"/>
  <c r="E81" i="3"/>
  <c r="D41"/>
  <c r="E85"/>
  <c r="D36"/>
  <c r="E80"/>
  <c r="G42"/>
  <c r="D42" s="1"/>
  <c r="D45"/>
  <c r="G76"/>
  <c r="E31"/>
  <c r="H31"/>
  <c r="H76"/>
  <c r="D40"/>
  <c r="G79"/>
  <c r="N79" s="1"/>
  <c r="D13"/>
  <c r="D34"/>
  <c r="E78"/>
  <c r="L78" s="1"/>
  <c r="G53"/>
  <c r="D53" s="1"/>
  <c r="D58"/>
  <c r="I82"/>
  <c r="D82"/>
  <c r="F76"/>
  <c r="G60" i="1"/>
  <c r="F33" i="3"/>
  <c r="F77" s="1"/>
  <c r="J449" i="1"/>
  <c r="J463" s="1"/>
  <c r="G37" i="3"/>
  <c r="G78"/>
  <c r="N78" s="1"/>
  <c r="D12"/>
  <c r="G9"/>
  <c r="D9" s="1"/>
  <c r="J135" i="1"/>
  <c r="G135" s="1"/>
  <c r="J451"/>
  <c r="G446"/>
  <c r="G460" s="1"/>
  <c r="L460" s="1"/>
  <c r="J460"/>
  <c r="G452"/>
  <c r="G466" s="1"/>
  <c r="L466" s="1"/>
  <c r="H466"/>
  <c r="G142"/>
  <c r="I445"/>
  <c r="I58"/>
  <c r="H449"/>
  <c r="H463" s="1"/>
  <c r="G64"/>
  <c r="H58"/>
  <c r="G444"/>
  <c r="G458" s="1"/>
  <c r="L458" s="1"/>
  <c r="G62"/>
  <c r="G68"/>
  <c r="H453"/>
  <c r="K443"/>
  <c r="K457" s="1"/>
  <c r="G63"/>
  <c r="J448"/>
  <c r="J462" s="1"/>
  <c r="N76" i="3" l="1"/>
  <c r="L77"/>
  <c r="E75"/>
  <c r="M76"/>
  <c r="H75"/>
  <c r="O75" s="1"/>
  <c r="O76"/>
  <c r="D80"/>
  <c r="L80"/>
  <c r="D85"/>
  <c r="L85"/>
  <c r="L81"/>
  <c r="M77"/>
  <c r="K84"/>
  <c r="N80"/>
  <c r="G447" i="1"/>
  <c r="G461" s="1"/>
  <c r="L461" s="1"/>
  <c r="J40" i="3"/>
  <c r="G81"/>
  <c r="I37"/>
  <c r="D76"/>
  <c r="K76" s="1"/>
  <c r="G31"/>
  <c r="D37"/>
  <c r="D77"/>
  <c r="F31"/>
  <c r="D39"/>
  <c r="G83"/>
  <c r="D33"/>
  <c r="F79"/>
  <c r="D35"/>
  <c r="D78"/>
  <c r="K78" s="1"/>
  <c r="J58" i="1"/>
  <c r="G58" s="1"/>
  <c r="J443"/>
  <c r="J457" s="1"/>
  <c r="G453"/>
  <c r="G467" s="1"/>
  <c r="L467" s="1"/>
  <c r="H467"/>
  <c r="I459"/>
  <c r="I443"/>
  <c r="I457" s="1"/>
  <c r="G451"/>
  <c r="G465" s="1"/>
  <c r="L465" s="1"/>
  <c r="J465"/>
  <c r="G445"/>
  <c r="G459" s="1"/>
  <c r="L459" s="1"/>
  <c r="H443"/>
  <c r="H457" s="1"/>
  <c r="G449"/>
  <c r="G463" s="1"/>
  <c r="L463" s="1"/>
  <c r="G448"/>
  <c r="G462" s="1"/>
  <c r="L462" s="1"/>
  <c r="D79" i="3" l="1"/>
  <c r="K79" s="1"/>
  <c r="M79"/>
  <c r="D83"/>
  <c r="K83" s="1"/>
  <c r="N83"/>
  <c r="D81"/>
  <c r="K81" s="1"/>
  <c r="N81"/>
  <c r="I81"/>
  <c r="G75"/>
  <c r="N75" s="1"/>
  <c r="L75"/>
  <c r="K77"/>
  <c r="K85"/>
  <c r="K80"/>
  <c r="F75"/>
  <c r="M75" s="1"/>
  <c r="D31"/>
  <c r="G450" i="1"/>
  <c r="J464"/>
  <c r="G443"/>
  <c r="G457" s="1"/>
  <c r="L457" s="1"/>
  <c r="G464" l="1"/>
  <c r="L464" s="1"/>
  <c r="K82" i="3"/>
  <c r="D75"/>
  <c r="K75" s="1"/>
</calcChain>
</file>

<file path=xl/sharedStrings.xml><?xml version="1.0" encoding="utf-8"?>
<sst xmlns="http://schemas.openxmlformats.org/spreadsheetml/2006/main" count="249" uniqueCount="150">
  <si>
    <t xml:space="preserve">ПЕРЕЧЕНЬ ОСНОВНЫХ МЕРОПРИЯТИЙ МУНИЦИПАЛЬНОЙ ПРОГРАММЫ
«РАЗВИТИЕ ФИЗИЧЕСКОЙ КУЛЬТУРЫ И СПОРТА» 
</t>
  </si>
  <si>
    <t>№ п/п</t>
  </si>
  <si>
    <t>Наименование мероприятия</t>
  </si>
  <si>
    <t>Участник муници-пальной программы</t>
  </si>
  <si>
    <t>Статус (*)</t>
  </si>
  <si>
    <t xml:space="preserve">Годы реализации </t>
  </si>
  <si>
    <t>Объем финансирования,  тыс. рублей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</si>
  <si>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</si>
  <si>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</si>
  <si>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Всего</t>
  </si>
  <si>
    <t>в том числе в разрезе источников финансирования</t>
  </si>
  <si>
    <t>федеральный бюджет</t>
  </si>
  <si>
    <t>краевой бюджет</t>
  </si>
  <si>
    <t>местный бюджет</t>
  </si>
  <si>
    <t>внебюджетные источники</t>
  </si>
  <si>
    <t>Основное мероприятие № 1 «Руководство и управление в сфере физической культуры и спорта»</t>
  </si>
  <si>
    <t xml:space="preserve">всего </t>
  </si>
  <si>
    <t>Развитие массовой физической культуры среди населения муниципального образования Кавказский район</t>
  </si>
  <si>
    <t xml:space="preserve"> отдел по физической культуре и спорту администрации МО Кавказский район</t>
  </si>
  <si>
    <t>1.1.</t>
  </si>
  <si>
    <t>Мероприятие № 1.1.«Расходы на обеспечение функций органов местного самоуправления в сфере физической культуры и спорта»</t>
  </si>
  <si>
    <t>Основное мероприятие № 2 «Реализация программ дополнительного образования физкультурно-спортивной направленности»</t>
  </si>
  <si>
    <t>Увеличение количества занимающихся в учрежде-ниях подведомственных отделу по физической культуре и спорту</t>
  </si>
  <si>
    <t>2.1.</t>
  </si>
  <si>
    <t>Мероприятие № 2.1 «Расходы на обеспечение деятельности (оказание услуг) муниципальных учреждений дополнительного образования спортивной направленности»</t>
  </si>
  <si>
    <t>Повышение качества и расширение спектра муниципальных услуг в сфере физической культуры и спорта</t>
  </si>
  <si>
    <t>2.2.</t>
  </si>
  <si>
    <t xml:space="preserve"> Мероприятие № 2.2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учреждений дополнительного образования детей Краснодарского края отраслей "Образование" и "Физическая культура и спорт"»</t>
  </si>
  <si>
    <t>Осуществление выплат отдельным категориям работников (тренерам), осуществляющим подготовку спортивного резерва</t>
  </si>
  <si>
    <t>2.3.</t>
  </si>
  <si>
    <t>Мероприятие № 2.3 «Компенсация расходов на оплату жилых помещений, отопления и освещения работникам, муниципальных учреждений, проживающим и работающим в сельской местности»</t>
  </si>
  <si>
    <t>Поддержка работников муниципальных учреждений, проживающих и работающих в сельской местности, в части коммунальных услуг</t>
  </si>
  <si>
    <t>2.4</t>
  </si>
  <si>
    <t>Мероприятие № 2.4 «Реализация мероприятий в области дополнительного образования спортивной направленности, наказы избирателей</t>
  </si>
  <si>
    <t>2015 год-капитальный ремонт кровли МБУ ДОД ДЮСШ «Смена»; 2016 год-ремонт туалетов в МБУ ДОД ДЮСШ «Юность»</t>
  </si>
  <si>
    <t>2.5.</t>
  </si>
  <si>
    <t xml:space="preserve"> Мероприятие № 2.5 «Строительство спортивной инфраструктуры в целях обеспечения условий для занятий физической культурой и массового спорта»</t>
  </si>
  <si>
    <t>Администрация МО Кавказский район</t>
  </si>
  <si>
    <t>Основное мероприятие № 3 «Реализация программ в области физической культуры и спорта»</t>
  </si>
  <si>
    <t>3.1.</t>
  </si>
  <si>
    <t>Мероприятие № 3.1 «Расходы на обеспечение деятельности (оказание услуг) муниципальных учреждений спортивной направленности»</t>
  </si>
  <si>
    <t>Повышение качества и расширение спектра муниципальных услуг в сфере физической культуры и спорта; повышение эффективности и результативности бюджетных расходов на оказание муниципальных услуг в сфере физической культуры и спорта</t>
  </si>
  <si>
    <t>3.2.</t>
  </si>
  <si>
    <t>Мероприятие № 3.2 «Реализация мероприятий в области физической культуры и спорта, наказы избирателей»</t>
  </si>
  <si>
    <t>ремонт раздевалок стадиона «Юность»</t>
  </si>
  <si>
    <t>ремонт раздевалок в МБУ «Физкультурно-спортивный центр»</t>
  </si>
  <si>
    <t>ремонт главного входа и сан.узла в МБУ СШ «Ника»</t>
  </si>
  <si>
    <t xml:space="preserve"> частичная замену отопления и ремонт полива футбольного поля в МБУ СШ «Ника»; ремонт раздевалок в МБУ СШ «Смена»</t>
  </si>
  <si>
    <t xml:space="preserve"> приобретение баскетбольных мячей в МБУ СШ "Смена"; частичная замена системы отопления и установка котлов на газовые насосы в МБУ СШ "Ника"</t>
  </si>
  <si>
    <t>3.3</t>
  </si>
  <si>
    <t>Мероприятие № 3.3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спорт"»</t>
  </si>
  <si>
    <t>3.4.1</t>
  </si>
  <si>
    <t>Мероприятие № 3.4  «Строительство спортивной инфраструктуры в целях обеспечения условий для занятий физической культурой и массового спорта»                                                   (Спортивный комплекс. Адрес объекта: Кавказский район, п. Степной, ул. Мира, 36), в том числе:</t>
  </si>
  <si>
    <t>Введение в эксплуатацию спортивного комплекса на территории Лосевского сельского поселения</t>
  </si>
  <si>
    <t>3.4.1.1</t>
  </si>
  <si>
    <t>Мероприятие № 3.4.1 "Строительство малобюджетных спортивных залов шаговой доступности в софинансировании с краевым бюджетом" (строительно-монтажные работы)</t>
  </si>
  <si>
    <t>3.4.1. 2</t>
  </si>
  <si>
    <t>Мероприятие № 3.4.2                    Капитальные вложения в объекты муниципальной собственности                                          (проектно-сметная документация на строительство, экспертиза, технологическое присоединение к сетям, приемо-сдаточная документация)</t>
  </si>
  <si>
    <t xml:space="preserve">Мероприятие № 3.5.                    Строительство объектов социального и производственного комплексов (спортивной инфраструктуры)  </t>
  </si>
  <si>
    <t>3.4.2</t>
  </si>
  <si>
    <t>3.4.2.1</t>
  </si>
  <si>
    <t>3.4.2.2</t>
  </si>
  <si>
    <t>3.4.3</t>
  </si>
  <si>
    <t>3.4.3.1</t>
  </si>
  <si>
    <t>3.5.</t>
  </si>
  <si>
    <t>Мероприятие № 3.6 "Предоставление субсидий муниципальным бюджетным учреждениям отрасли «Физическая культура и спорт», осуществляющих спортивную подготовку по базовым видам спорта, на развитие детско-юношеского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края, в части приобретения спортивно-технологического оборудования, инвентаря и экипировки для базовых видов спорта в соответствии с перечнями, указанными в федеральных стандартах спортивной подготовки, утвержденных Министерством спорта Российской Федерации"</t>
  </si>
  <si>
    <t xml:space="preserve">Приобретение спортивно-технологического оборудования, инвентаря и экипировки для базовых видов спорта </t>
  </si>
  <si>
    <t>3.6.</t>
  </si>
  <si>
    <t>Мероприятие № 3.7 "Дополнительная помощь местным бюджетам для решения социально-значимых вопросов", в том числе:</t>
  </si>
  <si>
    <t>3.6.1</t>
  </si>
  <si>
    <t>Мероприятие № 3.7.1 "Подготовка к зиме спортивных учреждений"</t>
  </si>
  <si>
    <t>Подготовка к зиме учреждений, подведомственных отделу по физической культуре и спорту</t>
  </si>
  <si>
    <t>3.6.2</t>
  </si>
  <si>
    <t>Мероприятие № 3.7.2 "Приобретение автобуса для нужд МБУ спортивной школы № 1" г. Кропоткина"</t>
  </si>
  <si>
    <t>Приобретение автобуса для                 МБУ СШ № 1</t>
  </si>
  <si>
    <t>3.6.3</t>
  </si>
  <si>
    <t>3.7.</t>
  </si>
  <si>
    <t>3.8.</t>
  </si>
  <si>
    <t>3.9</t>
  </si>
  <si>
    <t>Мероприятие № 3.10 Мероприятия, направленные на финансирование муниципальных организаций отрасли "Физическая культура и спорт", осуществляющих спортивную подготовку и реализующих программы спортивной подготовки в соотвествии с требованиями федеральных  стандартов спортивной подготовки</t>
  </si>
  <si>
    <t>Прохождение углубленного медицинского осмотра спортсменов спортивных школ, подведомственных отделу по физической культуре и спорту администрации МО Кавказский район</t>
  </si>
  <si>
    <t>3.10</t>
  </si>
  <si>
    <t>Мероприятие № 3.11 Мероприятия, направленные на обеспечение условий для развития физической культуры и массового спорта в части оплаты труда инструкторов по спорту.</t>
  </si>
  <si>
    <t>Оплата труда  инструкторов по спорту физкультурно-спортивных организаций , занимающих должности, не отнесенные к должностям муниципальной службы</t>
  </si>
  <si>
    <t>3.11</t>
  </si>
  <si>
    <t>Мероприятие № 3.12 Предоставление субсидии в целях обеспечения условий для развития физической культуры и массового спорта, связанных с приобретение комплектов футбольных полей с искусственным покрытием и легкоатлетическими беговыми дорожками, а также  с закупкой спортивно-технологического оборудования для создания малых спортивных площадок в рамках реализации регионального проекта Краснодарского края "Спорт - норма жизни"</t>
  </si>
  <si>
    <t>3.12</t>
  </si>
  <si>
    <t>Мероприятие № 3.13 Обеспечение условий для развития физической культуры и массового спорта, связанных с обустройством малых спортивных площадок</t>
  </si>
  <si>
    <t>Основное мероприятие № 4 «Организация и проведение спортивно-массовых и физкультурно-оздоровительных мероприятий»</t>
  </si>
  <si>
    <t>Вовлечение молодёжи в систематические занятия спортом, рост спортивного мастерства спортсменов района</t>
  </si>
  <si>
    <t>4.1.</t>
  </si>
  <si>
    <t>Мероприятие № 4.1 «Расходы на обеспечение деятельности (оказание услуг) муниципальных учреждений спортивной направленности»</t>
  </si>
  <si>
    <t>Основное мероприятие № 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</si>
  <si>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Достижение высоких результатов на соревнованиях спортсменами МО Кавказский район.</t>
  </si>
  <si>
    <t>5.1.</t>
  </si>
  <si>
    <t>Мероприятие № 5.1 «Расходы на организацию и проведение мероприятий в области физической культуры и спорта»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</si>
  <si>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</si>
  <si>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 xml:space="preserve">Подготовка и участие спортсменов в муниципальных и краевых соревнованиях </t>
  </si>
  <si>
    <t>Итого по муниципальной программе</t>
  </si>
  <si>
    <t>Закупка спортивно-технологического оборудования для спортивной площадки для сдачи норм ГТО</t>
  </si>
  <si>
    <t>Подготовка основания для спортивной площадки для сдачи норм ГТО на территории МБУ СШ "Ника", установка спортивно-технологического оборудования</t>
  </si>
  <si>
    <t>3.4.2.3</t>
  </si>
  <si>
    <t xml:space="preserve">Строительство и введение в эксплуатацию спортивного центра единоборств в  г. Кропоткине </t>
  </si>
  <si>
    <t>Заместитель главы муниципального образования Кавказский район                                                                                                    А.В. Филатов</t>
  </si>
  <si>
    <t>Приобретение мячей в МБУ СШ "Смена" и ремонт под тирибунами стадиона МБУ СШ "Ника"</t>
  </si>
  <si>
    <t>Приобретение мячей в МБУ СШ "Смена" и приобретение тримера и газонокосилки МБУ СШ "Ника"</t>
  </si>
  <si>
    <t>3.4.3.2</t>
  </si>
  <si>
    <t>Строительство и введение в эксплуатацию спортивного комплекса в ст. Казанской</t>
  </si>
  <si>
    <t xml:space="preserve">Меропритияе № 3.5.3  "Многофункциональная спортивно-игровая площадка», расположенная по адресу Кавказский район, х. Привольный, ул. Советская, 27б, в том числе:  </t>
  </si>
  <si>
    <t>3.4.4</t>
  </si>
  <si>
    <t>Меропритияе № 3.5.3.1 "Многофункциональная спортивно-игровая площадка», расположенная по адресу Кавказский район, х. Привольный, ул. Советская, 27б (предпроектные работы, ПСД, экспертиза,технологическое присоединение к сетям, приемо-сдаточная документация)</t>
  </si>
  <si>
    <t>Строительство и введение в эксплуатацию многофункциональной спортивно-игровой площадки, расположенной в  х. Привольном Кавказского района</t>
  </si>
  <si>
    <t>Отдел по физической культуре и спорту администрации МО Кавказский район</t>
  </si>
  <si>
    <t>отдел по физической культуре и спорту администрации МО Кавказский район, учреждения подведомственные отделу по физической культуре и спорту</t>
  </si>
  <si>
    <t>Отдел по физической культуре и спорту администрации МО Кавказский район, учреждения подведомственные отделу по физиче-ской культуре и спорту</t>
  </si>
  <si>
    <t>Отдел по физической культуре и спорту администрации МО Кавказский район, учреждения подведомственные отделу по физической культуре и спорту</t>
  </si>
  <si>
    <t>Отдел по физической культуре и спорту администрации МО Кавказский район, физкультурно-спортивные клубы и центры</t>
  </si>
  <si>
    <t xml:space="preserve">Меропритияе № 3.5.2.1               Спортивный центр единоборств в г.Кропоткине (предпроектные работы, ПСД, экспертиза,технологическое присоединение к сетям, приемо-сдаточная документация)  </t>
  </si>
  <si>
    <t xml:space="preserve">Меропритияе № 3.5.2.2               Спортивный центр единоборств в г.Кропоткине (строительно-монтажные работы)  </t>
  </si>
  <si>
    <t xml:space="preserve">Мероприятие № 3.5.1.1                                 Универсальный спортивный комплекс по адресу: Краснодарский край, Кавказский район, ст. Казанская, пер. Вокзальный, 6а (проектно-сметная документация, экспертиза, технологическое присоединение к сетям, технический надзор,приемо-сдаточная документация)  </t>
  </si>
  <si>
    <t>Мероприятие № 3.5.1.2 Универсальный спортивный комплекс по адресу: Краснодарский край, Кавказский район, ст. Казанская, пер. Вокзальный, 6а (строительно-монтажные работы)</t>
  </si>
  <si>
    <t>Мероприятие   № 3.5.1:                 мероприятие муниципального проекта «Строительство универсального спортивного комплекса по адресу: Краснодарский край. Кавказский район, ст. Казанская, пер.
Вокзальный. 6а»,                                                       в том числе:</t>
  </si>
  <si>
    <t xml:space="preserve"> Меропритие № 3.5.2:  мероприятие муниципального проекта "Строительство спортивного центра единоборств в г. Кропоткине по адресу: Краснодарский край, Кавказский район, г. Кропоткин, пер. Лесной, д.108", в том числе:  </t>
  </si>
  <si>
    <t xml:space="preserve">ОБОСНОВАНИЕ РЕСУРСНОГО ОБЕСПЕЧЕНИЯ МУНИЦИПАЛЬНОЙ ПРОГРАММЫ
«РАЗВИТИЕ ФИЗИЧЕСКОЙ КУЛЬТУРЫ И СПОРТА» </t>
  </si>
  <si>
    <t>Заместитель главы муниципального образования Кавказский район                                                                                А.В. Филатов</t>
  </si>
  <si>
    <t>Приобретение мячей в МБУ СШ "Смена" и приобретение котла для отопления МБУ СШ "Ника"</t>
  </si>
  <si>
    <t xml:space="preserve">Меропритияе № 3.5.2.3               Спортивный центр единоборств в г.Кропоткине (строительно-монтажные работы, дополнительные средства)  </t>
  </si>
  <si>
    <t>в том числе расходы, связанные с реализацией проектов и (или) программ:</t>
  </si>
  <si>
    <t>8.1</t>
  </si>
  <si>
    <t xml:space="preserve"> Муниципальный проект «Строительство универсального спортивного комплекса по адресу: Краснодарский край. Кавказский район, ст. Казанская, пер.
Вокзальный. 6а» (мероприятие № 3.5.1)</t>
  </si>
  <si>
    <t>8.2</t>
  </si>
  <si>
    <t>Муниципальный проект "Строительство спортивного центра единоборств в г. Кропоткине по адресу: Краснодарский край, Кавказский район, г. Кропоткин, пер. Лесной, д.108" (мероприятие № 3.5.2)</t>
  </si>
  <si>
    <t>в том числе расходы, связанные с осуществлением капитальных вложений в объекты капитального строительства муниципальной собственности муниципального образования Кавказский район :</t>
  </si>
  <si>
    <t>9.1</t>
  </si>
  <si>
    <t>Строительство спортивной инфраструктуры в целях обеспечения условий для занятий физической культурой и массового спорта»                                                   (Спортивный комплекс. Адрес объекта: Кавказский район, п. Степной, ул. Мира) (мероприятие 3.4)</t>
  </si>
  <si>
    <t>9.2</t>
  </si>
  <si>
    <t>Строительство многофункциональной спортивно-игровой площадки», расположенной по адресу Кавказский район, х. Привольный, ул. Советская, 27б (мероприятие № 3.5.3)</t>
  </si>
  <si>
    <t>Мероприятие № 3.8 "Укрепление материально-технической базы муниципальных учреждений спортивной направленности, (приобретение автобусов для спортивных школ, приобретение спортивного оборудования, спортивного инвентаря и экипировки для спортивных школ, подведомственных отделу по физической культуре испорту администрации МО Кавказский район)</t>
  </si>
  <si>
    <t>2018 год - приобретение автобуса                  для МБУ СШ № 1;                                   2021 год - приобретение спортивного оборудования, спортивного инвентаря и экипировки для спортивных школ; 2022 год - приобретение спортивного оборудования, спортивного инвентаря и экипировки для спортивных школ; приобретение автобуса для МБУ СШ "Олимп";                                                2023 год - приобретение автобуса для МБУ СШ "Смена"</t>
  </si>
  <si>
    <t>Меропритияе № 3.5.3.2 "Многофункциональная спортивно-игровая площадка», расположенная по адресу Кавказский район, х. Привольный, ул. Советская, 27б (СМР)</t>
  </si>
  <si>
    <t>3.4.3.3</t>
  </si>
  <si>
    <t>Укрепление материально-технической базы спортивных школ, подведомственных отделу по физической культуре и спорту</t>
  </si>
  <si>
    <t xml:space="preserve">2019 год - осуществление капитального ремонта (МБУ СШ «Ника»);                                              2021 год - капитальный ремонт сауны, капитальный ремонт теннисного корта МБУ СШ «Ника», капитальный ремонт кровли МБУ СШ "Прометей",  2022 год - капитальный ремонт стадиона "Юность" (МБУ СШ "Ника")                                        </t>
  </si>
  <si>
    <t xml:space="preserve">Мероприятие № 3.9 "Осуществление капитального ремонта зданий и спортивных объектов муниципальных учреждений спортивной направленности, в том числе: изготовление проектно-сметной документации, экспертиза, тех. присоединение к сетям, приемо-сдаточная документация" </t>
  </si>
  <si>
    <t xml:space="preserve">Мероприятие № 3.7.3 "Капитальный, текущий ремонт, укрепление материально-технической базы </t>
  </si>
  <si>
    <t>2018 год - ремонт кровли в МБУ СШ «Прометей»; 2022 год - капитальный ремонт стадиона "Юность"</t>
  </si>
  <si>
    <t>Приложение 1
к изменениям, утвержденным постановлением администрации муниципального образования
Кавказский район
от 09.06.2022 № 843</t>
  </si>
  <si>
    <t xml:space="preserve">Приложение 2
к муниципальной программе муниципального образования Кавказский район "Развитие физической  культуры и спорта " 
постановления администрации муниципального образования Кавказский район 
от 20.10.2014 г. № 1658
(в редакции постановления администрации
муниципального образования
Кавказский район
от 09.06.2022 № 843)
</t>
  </si>
  <si>
    <t>Приложение 2
к изменениям, утвержденным постановлением администрации муниципального образования
Кавказский район
от 09.06.2022 № 843</t>
  </si>
  <si>
    <t>Приложение 3
к муниципальной программе муниципального образования Кавказский район "Развитие физической  культуры и спорта " 
постановления администрации муниципального образования Кавказский район 
от 20.10.2014 г. № 1658
(в редакции постановления администрации
муниципального образования
Кавказский район
от 09.06.2022 № 843)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</si>
</sst>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49" fontId="2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0" borderId="0" xfId="1" applyNumberFormat="1" applyFont="1" applyFill="1" applyAlignment="1">
      <alignment horizontal="center" wrapText="1"/>
    </xf>
    <xf numFmtId="0" fontId="2" fillId="3" borderId="8" xfId="1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4" borderId="18" xfId="1" applyNumberFormat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164" fontId="2" fillId="2" borderId="16" xfId="1" applyNumberFormat="1" applyFont="1" applyFill="1" applyBorder="1" applyAlignment="1">
      <alignment horizontal="center" wrapText="1"/>
    </xf>
    <xf numFmtId="164" fontId="8" fillId="2" borderId="18" xfId="1" applyNumberFormat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 wrapText="1"/>
    </xf>
    <xf numFmtId="1" fontId="6" fillId="2" borderId="12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165" fontId="5" fillId="2" borderId="16" xfId="1" applyNumberFormat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wrapText="1"/>
    </xf>
    <xf numFmtId="164" fontId="2" fillId="2" borderId="0" xfId="1" applyNumberFormat="1" applyFont="1" applyFill="1" applyBorder="1" applyAlignment="1">
      <alignment horizontal="left" vertical="top" wrapText="1"/>
    </xf>
    <xf numFmtId="0" fontId="2" fillId="2" borderId="0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left" vertical="center" wrapText="1"/>
    </xf>
    <xf numFmtId="165" fontId="6" fillId="2" borderId="13" xfId="1" applyNumberFormat="1" applyFont="1" applyFill="1" applyBorder="1" applyAlignment="1">
      <alignment horizontal="left" vertical="center" wrapText="1"/>
    </xf>
    <xf numFmtId="165" fontId="6" fillId="2" borderId="14" xfId="1" applyNumberFormat="1" applyFont="1" applyFill="1" applyBorder="1" applyAlignment="1">
      <alignment horizontal="left" vertic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49" fontId="6" fillId="2" borderId="17" xfId="1" applyNumberFormat="1" applyFont="1" applyFill="1" applyBorder="1" applyAlignment="1">
      <alignment horizontal="center" vertical="center" wrapText="1"/>
    </xf>
    <xf numFmtId="165" fontId="6" fillId="2" borderId="21" xfId="1" applyNumberFormat="1" applyFont="1" applyFill="1" applyBorder="1" applyAlignment="1">
      <alignment horizontal="center" vertical="center" wrapText="1"/>
    </xf>
    <xf numFmtId="165" fontId="6" fillId="2" borderId="20" xfId="1" applyNumberFormat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165" fontId="6" fillId="2" borderId="17" xfId="1" applyNumberFormat="1" applyFont="1" applyFill="1" applyBorder="1" applyAlignment="1">
      <alignment horizontal="center" vertical="center" wrapText="1"/>
    </xf>
    <xf numFmtId="165" fontId="6" fillId="2" borderId="22" xfId="1" applyNumberFormat="1" applyFont="1" applyFill="1" applyBorder="1" applyAlignment="1">
      <alignment horizontal="center" vertic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7"/>
  <sheetViews>
    <sheetView view="pageBreakPreview" zoomScaleNormal="90" zoomScaleSheetLayoutView="100" workbookViewId="0">
      <selection activeCell="I2" sqref="I2"/>
    </sheetView>
  </sheetViews>
  <sheetFormatPr defaultColWidth="8.85546875" defaultRowHeight="15.75"/>
  <cols>
    <col min="1" max="1" width="7.7109375" style="1" customWidth="1"/>
    <col min="2" max="2" width="41.5703125" style="2" customWidth="1"/>
    <col min="3" max="4" width="0" style="2" hidden="1" customWidth="1"/>
    <col min="5" max="5" width="7.28515625" style="2" customWidth="1"/>
    <col min="6" max="6" width="11.42578125" style="3" customWidth="1"/>
    <col min="7" max="7" width="12.42578125" style="4" customWidth="1"/>
    <col min="8" max="9" width="10.42578125" style="4" customWidth="1"/>
    <col min="10" max="10" width="12.5703125" style="4" customWidth="1"/>
    <col min="11" max="11" width="10.5703125" style="4" customWidth="1"/>
    <col min="12" max="12" width="35.7109375" style="2" customWidth="1"/>
    <col min="13" max="13" width="20.140625" style="2" customWidth="1"/>
    <col min="14" max="14" width="8.85546875" style="2"/>
    <col min="15" max="15" width="15" style="2" customWidth="1"/>
    <col min="16" max="16384" width="8.85546875" style="2"/>
  </cols>
  <sheetData>
    <row r="1" spans="1:16" ht="87.75" customHeight="1">
      <c r="A1" s="10"/>
      <c r="B1" s="8"/>
      <c r="C1" s="8"/>
      <c r="D1" s="8"/>
      <c r="E1" s="8"/>
      <c r="F1" s="9"/>
      <c r="G1" s="11"/>
      <c r="H1" s="11"/>
      <c r="I1" s="11"/>
      <c r="J1" s="11"/>
      <c r="K1" s="87" t="s">
        <v>146</v>
      </c>
      <c r="L1" s="87"/>
      <c r="M1" s="87"/>
    </row>
    <row r="2" spans="1:16" ht="182.25" customHeight="1">
      <c r="A2" s="10"/>
      <c r="B2" s="8"/>
      <c r="C2" s="8"/>
      <c r="D2" s="8"/>
      <c r="E2" s="8"/>
      <c r="F2" s="9"/>
      <c r="G2" s="11"/>
      <c r="H2" s="11"/>
      <c r="I2" s="11"/>
      <c r="J2" s="11"/>
      <c r="K2" s="87" t="s">
        <v>147</v>
      </c>
      <c r="L2" s="87"/>
      <c r="M2" s="87"/>
    </row>
    <row r="3" spans="1:16">
      <c r="A3" s="10"/>
      <c r="B3" s="8"/>
      <c r="C3" s="8"/>
      <c r="D3" s="8"/>
      <c r="E3" s="8"/>
      <c r="F3" s="9"/>
      <c r="G3" s="11"/>
      <c r="H3" s="11"/>
      <c r="I3" s="11"/>
      <c r="J3" s="11"/>
      <c r="K3" s="11"/>
      <c r="L3" s="8"/>
      <c r="M3" s="8"/>
    </row>
    <row r="4" spans="1:16" ht="43.5" customHeight="1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62"/>
      <c r="O4" s="62"/>
      <c r="P4" s="62"/>
    </row>
    <row r="5" spans="1:16">
      <c r="A5" s="10"/>
      <c r="B5" s="8"/>
      <c r="C5" s="8"/>
      <c r="D5" s="8"/>
      <c r="E5" s="8"/>
      <c r="F5" s="9"/>
      <c r="G5" s="11"/>
      <c r="H5" s="11"/>
      <c r="I5" s="11"/>
      <c r="J5" s="11"/>
      <c r="K5" s="11"/>
      <c r="L5" s="8"/>
      <c r="M5" s="8"/>
      <c r="N5" s="62"/>
      <c r="O5" s="62"/>
      <c r="P5" s="62"/>
    </row>
    <row r="6" spans="1:16" ht="38.25" customHeight="1">
      <c r="A6" s="89" t="s">
        <v>1</v>
      </c>
      <c r="B6" s="86" t="s">
        <v>2</v>
      </c>
      <c r="C6" s="90" t="s">
        <v>3</v>
      </c>
      <c r="D6" s="8"/>
      <c r="E6" s="89" t="s">
        <v>4</v>
      </c>
      <c r="F6" s="91" t="s">
        <v>5</v>
      </c>
      <c r="G6" s="79" t="s">
        <v>6</v>
      </c>
      <c r="H6" s="79"/>
      <c r="I6" s="79"/>
      <c r="J6" s="79"/>
      <c r="K6" s="79"/>
      <c r="L6" s="91" t="s">
        <v>7</v>
      </c>
      <c r="M6" s="91" t="s">
        <v>8</v>
      </c>
      <c r="N6" s="62"/>
      <c r="O6" s="62"/>
      <c r="P6" s="62"/>
    </row>
    <row r="7" spans="1:16" ht="36.75" customHeight="1">
      <c r="A7" s="89"/>
      <c r="B7" s="86"/>
      <c r="C7" s="90"/>
      <c r="D7" s="8"/>
      <c r="E7" s="89"/>
      <c r="F7" s="91"/>
      <c r="G7" s="80" t="s">
        <v>9</v>
      </c>
      <c r="H7" s="79" t="s">
        <v>10</v>
      </c>
      <c r="I7" s="79"/>
      <c r="J7" s="79"/>
      <c r="K7" s="79"/>
      <c r="L7" s="91"/>
      <c r="M7" s="91"/>
      <c r="N7" s="62"/>
      <c r="O7" s="62"/>
      <c r="P7" s="62"/>
    </row>
    <row r="8" spans="1:16" ht="68.25" customHeight="1">
      <c r="A8" s="89"/>
      <c r="B8" s="86"/>
      <c r="C8" s="17"/>
      <c r="D8" s="8"/>
      <c r="E8" s="89"/>
      <c r="F8" s="91"/>
      <c r="G8" s="80"/>
      <c r="H8" s="60" t="s">
        <v>11</v>
      </c>
      <c r="I8" s="60" t="s">
        <v>12</v>
      </c>
      <c r="J8" s="60" t="s">
        <v>13</v>
      </c>
      <c r="K8" s="60" t="s">
        <v>14</v>
      </c>
      <c r="L8" s="91"/>
      <c r="M8" s="91"/>
      <c r="N8" s="62"/>
      <c r="O8" s="62"/>
      <c r="P8" s="62"/>
    </row>
    <row r="9" spans="1:16">
      <c r="A9" s="59">
        <v>1</v>
      </c>
      <c r="B9" s="57">
        <f>A9+1</f>
        <v>2</v>
      </c>
      <c r="C9" s="18">
        <f>B9+1</f>
        <v>3</v>
      </c>
      <c r="D9" s="57">
        <f>C9+1</f>
        <v>4</v>
      </c>
      <c r="E9" s="57"/>
      <c r="F9" s="56">
        <f>D9+1</f>
        <v>5</v>
      </c>
      <c r="G9" s="19">
        <f t="shared" ref="G9:M9" si="0">F9+1</f>
        <v>6</v>
      </c>
      <c r="H9" s="19">
        <f t="shared" si="0"/>
        <v>7</v>
      </c>
      <c r="I9" s="19">
        <f t="shared" si="0"/>
        <v>8</v>
      </c>
      <c r="J9" s="19">
        <f t="shared" si="0"/>
        <v>9</v>
      </c>
      <c r="K9" s="19">
        <f t="shared" si="0"/>
        <v>10</v>
      </c>
      <c r="L9" s="57">
        <f t="shared" si="0"/>
        <v>11</v>
      </c>
      <c r="M9" s="57">
        <f t="shared" si="0"/>
        <v>12</v>
      </c>
      <c r="N9" s="62"/>
      <c r="O9" s="62"/>
      <c r="P9" s="62"/>
    </row>
    <row r="10" spans="1:16">
      <c r="A10" s="72"/>
      <c r="B10" s="92" t="s">
        <v>15</v>
      </c>
      <c r="C10" s="9"/>
      <c r="D10" s="8"/>
      <c r="E10" s="86"/>
      <c r="F10" s="56" t="s">
        <v>16</v>
      </c>
      <c r="G10" s="55">
        <f t="shared" ref="G10:G41" si="1">SUM(H10:K10)</f>
        <v>23620.899999999998</v>
      </c>
      <c r="H10" s="55">
        <f>SUM(H11:H20)</f>
        <v>0</v>
      </c>
      <c r="I10" s="55">
        <f>SUM(I11:I20)</f>
        <v>0</v>
      </c>
      <c r="J10" s="55">
        <f>SUM(J11:J20)</f>
        <v>23620.899999999998</v>
      </c>
      <c r="K10" s="55">
        <f>SUM(K11:K20)</f>
        <v>0</v>
      </c>
      <c r="L10" s="85" t="s">
        <v>17</v>
      </c>
      <c r="M10" s="85" t="s">
        <v>18</v>
      </c>
      <c r="N10" s="62"/>
      <c r="O10" s="62"/>
      <c r="P10" s="62"/>
    </row>
    <row r="11" spans="1:16">
      <c r="A11" s="72"/>
      <c r="B11" s="92"/>
      <c r="C11" s="9"/>
      <c r="D11" s="8"/>
      <c r="E11" s="86"/>
      <c r="F11" s="56">
        <v>2015</v>
      </c>
      <c r="G11" s="55">
        <f t="shared" si="1"/>
        <v>1950</v>
      </c>
      <c r="H11" s="55">
        <f t="shared" ref="H11:K20" si="2">H22</f>
        <v>0</v>
      </c>
      <c r="I11" s="55">
        <f t="shared" si="2"/>
        <v>0</v>
      </c>
      <c r="J11" s="55">
        <f t="shared" si="2"/>
        <v>1950</v>
      </c>
      <c r="K11" s="55">
        <f t="shared" si="2"/>
        <v>0</v>
      </c>
      <c r="L11" s="85"/>
      <c r="M11" s="85"/>
      <c r="N11" s="62"/>
      <c r="O11" s="62"/>
      <c r="P11" s="62"/>
    </row>
    <row r="12" spans="1:16">
      <c r="A12" s="72"/>
      <c r="B12" s="92"/>
      <c r="C12" s="9"/>
      <c r="D12" s="8"/>
      <c r="E12" s="86"/>
      <c r="F12" s="56">
        <v>2016</v>
      </c>
      <c r="G12" s="55">
        <f t="shared" si="1"/>
        <v>1555</v>
      </c>
      <c r="H12" s="55">
        <f t="shared" si="2"/>
        <v>0</v>
      </c>
      <c r="I12" s="55">
        <f t="shared" si="2"/>
        <v>0</v>
      </c>
      <c r="J12" s="55">
        <f t="shared" si="2"/>
        <v>1555</v>
      </c>
      <c r="K12" s="55">
        <f t="shared" si="2"/>
        <v>0</v>
      </c>
      <c r="L12" s="85"/>
      <c r="M12" s="85"/>
      <c r="N12" s="62"/>
      <c r="O12" s="62"/>
      <c r="P12" s="62"/>
    </row>
    <row r="13" spans="1:16">
      <c r="A13" s="72"/>
      <c r="B13" s="92"/>
      <c r="C13" s="9"/>
      <c r="D13" s="8"/>
      <c r="E13" s="86"/>
      <c r="F13" s="56">
        <v>2017</v>
      </c>
      <c r="G13" s="55">
        <f t="shared" si="1"/>
        <v>1910</v>
      </c>
      <c r="H13" s="55">
        <f t="shared" si="2"/>
        <v>0</v>
      </c>
      <c r="I13" s="55">
        <f t="shared" si="2"/>
        <v>0</v>
      </c>
      <c r="J13" s="55">
        <f t="shared" si="2"/>
        <v>1910</v>
      </c>
      <c r="K13" s="55">
        <f t="shared" si="2"/>
        <v>0</v>
      </c>
      <c r="L13" s="85"/>
      <c r="M13" s="85"/>
      <c r="N13" s="62"/>
      <c r="O13" s="62"/>
      <c r="P13" s="62"/>
    </row>
    <row r="14" spans="1:16">
      <c r="A14" s="72"/>
      <c r="B14" s="92"/>
      <c r="C14" s="9"/>
      <c r="D14" s="8"/>
      <c r="E14" s="86"/>
      <c r="F14" s="56">
        <v>2018</v>
      </c>
      <c r="G14" s="55">
        <f t="shared" si="1"/>
        <v>2286</v>
      </c>
      <c r="H14" s="55">
        <f t="shared" si="2"/>
        <v>0</v>
      </c>
      <c r="I14" s="55">
        <f t="shared" si="2"/>
        <v>0</v>
      </c>
      <c r="J14" s="55">
        <f t="shared" si="2"/>
        <v>2286</v>
      </c>
      <c r="K14" s="55">
        <f t="shared" si="2"/>
        <v>0</v>
      </c>
      <c r="L14" s="85"/>
      <c r="M14" s="85"/>
      <c r="N14" s="62"/>
      <c r="O14" s="62"/>
      <c r="P14" s="62"/>
    </row>
    <row r="15" spans="1:16">
      <c r="A15" s="72"/>
      <c r="B15" s="92"/>
      <c r="C15" s="9"/>
      <c r="D15" s="8"/>
      <c r="E15" s="86"/>
      <c r="F15" s="56">
        <v>2019</v>
      </c>
      <c r="G15" s="55">
        <f t="shared" si="1"/>
        <v>2210.5</v>
      </c>
      <c r="H15" s="55">
        <f t="shared" si="2"/>
        <v>0</v>
      </c>
      <c r="I15" s="55">
        <f t="shared" si="2"/>
        <v>0</v>
      </c>
      <c r="J15" s="55">
        <f t="shared" si="2"/>
        <v>2210.5</v>
      </c>
      <c r="K15" s="55">
        <f t="shared" si="2"/>
        <v>0</v>
      </c>
      <c r="L15" s="85"/>
      <c r="M15" s="85"/>
      <c r="N15" s="62"/>
      <c r="O15" s="62"/>
      <c r="P15" s="62"/>
    </row>
    <row r="16" spans="1:16">
      <c r="A16" s="72"/>
      <c r="B16" s="92"/>
      <c r="C16" s="9"/>
      <c r="D16" s="8"/>
      <c r="E16" s="86"/>
      <c r="F16" s="56">
        <v>2020</v>
      </c>
      <c r="G16" s="55">
        <f t="shared" si="1"/>
        <v>2320</v>
      </c>
      <c r="H16" s="55">
        <f t="shared" si="2"/>
        <v>0</v>
      </c>
      <c r="I16" s="55">
        <f t="shared" si="2"/>
        <v>0</v>
      </c>
      <c r="J16" s="55">
        <f t="shared" si="2"/>
        <v>2320</v>
      </c>
      <c r="K16" s="55">
        <f t="shared" si="2"/>
        <v>0</v>
      </c>
      <c r="L16" s="85"/>
      <c r="M16" s="85"/>
      <c r="N16" s="62"/>
      <c r="O16" s="62"/>
      <c r="P16" s="62"/>
    </row>
    <row r="17" spans="1:16">
      <c r="A17" s="72"/>
      <c r="B17" s="92"/>
      <c r="C17" s="9"/>
      <c r="D17" s="8"/>
      <c r="E17" s="86"/>
      <c r="F17" s="56">
        <v>2021</v>
      </c>
      <c r="G17" s="55">
        <f t="shared" si="1"/>
        <v>2406</v>
      </c>
      <c r="H17" s="55">
        <f t="shared" si="2"/>
        <v>0</v>
      </c>
      <c r="I17" s="55">
        <f t="shared" si="2"/>
        <v>0</v>
      </c>
      <c r="J17" s="55">
        <f t="shared" si="2"/>
        <v>2406</v>
      </c>
      <c r="K17" s="55">
        <f t="shared" si="2"/>
        <v>0</v>
      </c>
      <c r="L17" s="85"/>
      <c r="M17" s="85"/>
      <c r="N17" s="62"/>
      <c r="O17" s="62"/>
      <c r="P17" s="62"/>
    </row>
    <row r="18" spans="1:16">
      <c r="A18" s="72"/>
      <c r="B18" s="72"/>
      <c r="C18" s="9"/>
      <c r="D18" s="8"/>
      <c r="E18" s="86"/>
      <c r="F18" s="56">
        <v>2022</v>
      </c>
      <c r="G18" s="55">
        <f t="shared" si="1"/>
        <v>3010.2</v>
      </c>
      <c r="H18" s="55">
        <f t="shared" si="2"/>
        <v>0</v>
      </c>
      <c r="I18" s="55">
        <f t="shared" si="2"/>
        <v>0</v>
      </c>
      <c r="J18" s="55">
        <f t="shared" si="2"/>
        <v>3010.2</v>
      </c>
      <c r="K18" s="55">
        <f t="shared" si="2"/>
        <v>0</v>
      </c>
      <c r="L18" s="85"/>
      <c r="M18" s="85"/>
      <c r="N18" s="62"/>
      <c r="O18" s="62"/>
      <c r="P18" s="62"/>
    </row>
    <row r="19" spans="1:16">
      <c r="A19" s="72"/>
      <c r="B19" s="72"/>
      <c r="C19" s="9"/>
      <c r="D19" s="8"/>
      <c r="E19" s="86"/>
      <c r="F19" s="56">
        <v>2023</v>
      </c>
      <c r="G19" s="55">
        <f t="shared" si="1"/>
        <v>2986.6</v>
      </c>
      <c r="H19" s="55">
        <f t="shared" si="2"/>
        <v>0</v>
      </c>
      <c r="I19" s="55">
        <f t="shared" si="2"/>
        <v>0</v>
      </c>
      <c r="J19" s="55">
        <f t="shared" si="2"/>
        <v>2986.6</v>
      </c>
      <c r="K19" s="55">
        <f t="shared" si="2"/>
        <v>0</v>
      </c>
      <c r="L19" s="85"/>
      <c r="M19" s="85"/>
      <c r="N19" s="62"/>
      <c r="O19" s="62"/>
      <c r="P19" s="62"/>
    </row>
    <row r="20" spans="1:16">
      <c r="A20" s="72"/>
      <c r="B20" s="72"/>
      <c r="C20" s="9"/>
      <c r="D20" s="8"/>
      <c r="E20" s="86"/>
      <c r="F20" s="56">
        <v>2024</v>
      </c>
      <c r="G20" s="55">
        <f t="shared" si="1"/>
        <v>2986.6</v>
      </c>
      <c r="H20" s="55">
        <f t="shared" si="2"/>
        <v>0</v>
      </c>
      <c r="I20" s="55">
        <f t="shared" si="2"/>
        <v>0</v>
      </c>
      <c r="J20" s="55">
        <f t="shared" si="2"/>
        <v>2986.6</v>
      </c>
      <c r="K20" s="55">
        <f t="shared" si="2"/>
        <v>0</v>
      </c>
      <c r="L20" s="85"/>
      <c r="M20" s="85"/>
      <c r="N20" s="62"/>
      <c r="O20" s="62"/>
      <c r="P20" s="62"/>
    </row>
    <row r="21" spans="1:16">
      <c r="A21" s="72" t="s">
        <v>19</v>
      </c>
      <c r="B21" s="92" t="s">
        <v>20</v>
      </c>
      <c r="C21" s="9"/>
      <c r="D21" s="8"/>
      <c r="E21" s="86"/>
      <c r="F21" s="56" t="s">
        <v>16</v>
      </c>
      <c r="G21" s="55">
        <f t="shared" si="1"/>
        <v>23620.899999999998</v>
      </c>
      <c r="H21" s="55">
        <f>SUM(H22:H31)</f>
        <v>0</v>
      </c>
      <c r="I21" s="55">
        <f>SUM(I22:I31)</f>
        <v>0</v>
      </c>
      <c r="J21" s="55">
        <f>SUM(J22:J31)</f>
        <v>23620.899999999998</v>
      </c>
      <c r="K21" s="55">
        <f>SUM(K22:K31)</f>
        <v>0</v>
      </c>
      <c r="L21" s="85"/>
      <c r="M21" s="85"/>
      <c r="N21" s="62"/>
      <c r="O21" s="62"/>
      <c r="P21" s="62"/>
    </row>
    <row r="22" spans="1:16">
      <c r="A22" s="72"/>
      <c r="B22" s="92"/>
      <c r="C22" s="9"/>
      <c r="D22" s="8"/>
      <c r="E22" s="86"/>
      <c r="F22" s="56">
        <v>2015</v>
      </c>
      <c r="G22" s="55">
        <f t="shared" si="1"/>
        <v>1950</v>
      </c>
      <c r="H22" s="55">
        <v>0</v>
      </c>
      <c r="I22" s="55">
        <v>0</v>
      </c>
      <c r="J22" s="55">
        <v>1950</v>
      </c>
      <c r="K22" s="55">
        <v>0</v>
      </c>
      <c r="L22" s="85"/>
      <c r="M22" s="85"/>
      <c r="N22" s="62"/>
      <c r="O22" s="62"/>
      <c r="P22" s="62"/>
    </row>
    <row r="23" spans="1:16">
      <c r="A23" s="72"/>
      <c r="B23" s="92"/>
      <c r="C23" s="9"/>
      <c r="D23" s="8"/>
      <c r="E23" s="86"/>
      <c r="F23" s="56">
        <v>2016</v>
      </c>
      <c r="G23" s="55">
        <f t="shared" si="1"/>
        <v>1555</v>
      </c>
      <c r="H23" s="55">
        <v>0</v>
      </c>
      <c r="I23" s="55">
        <v>0</v>
      </c>
      <c r="J23" s="55">
        <v>1555</v>
      </c>
      <c r="K23" s="55">
        <v>0</v>
      </c>
      <c r="L23" s="85"/>
      <c r="M23" s="85"/>
      <c r="N23" s="62"/>
      <c r="O23" s="62"/>
      <c r="P23" s="62"/>
    </row>
    <row r="24" spans="1:16">
      <c r="A24" s="72"/>
      <c r="B24" s="92"/>
      <c r="C24" s="9"/>
      <c r="D24" s="8"/>
      <c r="E24" s="86"/>
      <c r="F24" s="56">
        <v>2017</v>
      </c>
      <c r="G24" s="55">
        <f t="shared" si="1"/>
        <v>1910</v>
      </c>
      <c r="H24" s="55">
        <v>0</v>
      </c>
      <c r="I24" s="55">
        <v>0</v>
      </c>
      <c r="J24" s="55">
        <f>1888+22</f>
        <v>1910</v>
      </c>
      <c r="K24" s="55">
        <v>0</v>
      </c>
      <c r="L24" s="85"/>
      <c r="M24" s="85"/>
      <c r="N24" s="62"/>
      <c r="O24" s="62"/>
      <c r="P24" s="62"/>
    </row>
    <row r="25" spans="1:16">
      <c r="A25" s="72"/>
      <c r="B25" s="92"/>
      <c r="C25" s="9"/>
      <c r="D25" s="8"/>
      <c r="E25" s="86"/>
      <c r="F25" s="56">
        <v>2018</v>
      </c>
      <c r="G25" s="55">
        <f t="shared" si="1"/>
        <v>2286</v>
      </c>
      <c r="H25" s="55">
        <v>0</v>
      </c>
      <c r="I25" s="55">
        <v>0</v>
      </c>
      <c r="J25" s="55">
        <f>2261+25</f>
        <v>2286</v>
      </c>
      <c r="K25" s="55">
        <v>0</v>
      </c>
      <c r="L25" s="85"/>
      <c r="M25" s="85"/>
      <c r="N25" s="62"/>
      <c r="O25" s="62"/>
      <c r="P25" s="62"/>
    </row>
    <row r="26" spans="1:16">
      <c r="A26" s="72"/>
      <c r="B26" s="92"/>
      <c r="C26" s="9"/>
      <c r="D26" s="8"/>
      <c r="E26" s="86"/>
      <c r="F26" s="56">
        <v>2019</v>
      </c>
      <c r="G26" s="55">
        <f t="shared" si="1"/>
        <v>2210.5</v>
      </c>
      <c r="H26" s="55">
        <v>0</v>
      </c>
      <c r="I26" s="55">
        <v>0</v>
      </c>
      <c r="J26" s="55">
        <f>2232-21.5</f>
        <v>2210.5</v>
      </c>
      <c r="K26" s="55">
        <v>0</v>
      </c>
      <c r="L26" s="85"/>
      <c r="M26" s="85"/>
      <c r="N26" s="62"/>
      <c r="O26" s="62"/>
      <c r="P26" s="62"/>
    </row>
    <row r="27" spans="1:16">
      <c r="A27" s="72"/>
      <c r="B27" s="92"/>
      <c r="C27" s="9"/>
      <c r="D27" s="8"/>
      <c r="E27" s="86"/>
      <c r="F27" s="56">
        <v>2020</v>
      </c>
      <c r="G27" s="55">
        <f t="shared" si="1"/>
        <v>2320</v>
      </c>
      <c r="H27" s="55">
        <v>0</v>
      </c>
      <c r="I27" s="55">
        <v>0</v>
      </c>
      <c r="J27" s="55">
        <v>2320</v>
      </c>
      <c r="K27" s="55">
        <v>0</v>
      </c>
      <c r="L27" s="85"/>
      <c r="M27" s="85"/>
      <c r="N27" s="62"/>
      <c r="O27" s="62"/>
      <c r="P27" s="62"/>
    </row>
    <row r="28" spans="1:16">
      <c r="A28" s="72"/>
      <c r="B28" s="92"/>
      <c r="C28" s="9"/>
      <c r="D28" s="8"/>
      <c r="E28" s="86"/>
      <c r="F28" s="56">
        <v>2021</v>
      </c>
      <c r="G28" s="55">
        <f t="shared" si="1"/>
        <v>2406</v>
      </c>
      <c r="H28" s="55">
        <v>0</v>
      </c>
      <c r="I28" s="55">
        <v>0</v>
      </c>
      <c r="J28" s="55">
        <v>2406</v>
      </c>
      <c r="K28" s="55">
        <v>0</v>
      </c>
      <c r="L28" s="85"/>
      <c r="M28" s="85"/>
      <c r="N28" s="62"/>
      <c r="O28" s="62"/>
      <c r="P28" s="62"/>
    </row>
    <row r="29" spans="1:16">
      <c r="A29" s="72"/>
      <c r="B29" s="72"/>
      <c r="C29" s="9"/>
      <c r="D29" s="8"/>
      <c r="E29" s="86"/>
      <c r="F29" s="56">
        <v>2022</v>
      </c>
      <c r="G29" s="55">
        <f t="shared" si="1"/>
        <v>3010.2</v>
      </c>
      <c r="H29" s="55">
        <v>0</v>
      </c>
      <c r="I29" s="55">
        <v>0</v>
      </c>
      <c r="J29" s="55">
        <v>3010.2</v>
      </c>
      <c r="K29" s="55">
        <v>0</v>
      </c>
      <c r="L29" s="85"/>
      <c r="M29" s="85"/>
      <c r="N29" s="62"/>
      <c r="O29" s="62"/>
      <c r="P29" s="62"/>
    </row>
    <row r="30" spans="1:16">
      <c r="A30" s="72"/>
      <c r="B30" s="72"/>
      <c r="C30" s="9"/>
      <c r="D30" s="8"/>
      <c r="E30" s="86"/>
      <c r="F30" s="56">
        <v>2023</v>
      </c>
      <c r="G30" s="55">
        <f t="shared" si="1"/>
        <v>2986.6</v>
      </c>
      <c r="H30" s="55">
        <v>0</v>
      </c>
      <c r="I30" s="55">
        <v>0</v>
      </c>
      <c r="J30" s="55">
        <v>2986.6</v>
      </c>
      <c r="K30" s="55">
        <v>0</v>
      </c>
      <c r="L30" s="85"/>
      <c r="M30" s="85"/>
      <c r="N30" s="62"/>
      <c r="O30" s="62"/>
      <c r="P30" s="62"/>
    </row>
    <row r="31" spans="1:16">
      <c r="A31" s="72"/>
      <c r="B31" s="72"/>
      <c r="C31" s="9"/>
      <c r="D31" s="8"/>
      <c r="E31" s="86"/>
      <c r="F31" s="56">
        <v>2024</v>
      </c>
      <c r="G31" s="55">
        <f t="shared" si="1"/>
        <v>2986.6</v>
      </c>
      <c r="H31" s="55">
        <v>0</v>
      </c>
      <c r="I31" s="55">
        <v>0</v>
      </c>
      <c r="J31" s="55">
        <v>2986.6</v>
      </c>
      <c r="K31" s="55">
        <v>0</v>
      </c>
      <c r="L31" s="85"/>
      <c r="M31" s="85"/>
      <c r="N31" s="62"/>
      <c r="O31" s="62"/>
      <c r="P31" s="62"/>
    </row>
    <row r="32" spans="1:16">
      <c r="A32" s="72">
        <v>2</v>
      </c>
      <c r="B32" s="92" t="s">
        <v>21</v>
      </c>
      <c r="C32" s="9"/>
      <c r="D32" s="8"/>
      <c r="E32" s="86"/>
      <c r="F32" s="56" t="s">
        <v>16</v>
      </c>
      <c r="G32" s="55">
        <f t="shared" si="1"/>
        <v>116159.1</v>
      </c>
      <c r="H32" s="55">
        <f>SUM(H33:H42)</f>
        <v>0</v>
      </c>
      <c r="I32" s="55">
        <f>SUM(I33:I42)</f>
        <v>669.09999999999991</v>
      </c>
      <c r="J32" s="55">
        <f>SUM(J33:J42)</f>
        <v>107906.9</v>
      </c>
      <c r="K32" s="55">
        <f>SUM(K33:K42)</f>
        <v>7583.1</v>
      </c>
      <c r="L32" s="85" t="s">
        <v>22</v>
      </c>
      <c r="M32" s="91" t="s">
        <v>113</v>
      </c>
      <c r="N32" s="62"/>
      <c r="O32" s="62"/>
      <c r="P32" s="62"/>
    </row>
    <row r="33" spans="1:16">
      <c r="A33" s="72"/>
      <c r="B33" s="92"/>
      <c r="C33" s="9"/>
      <c r="D33" s="8"/>
      <c r="E33" s="86"/>
      <c r="F33" s="56">
        <v>2015</v>
      </c>
      <c r="G33" s="55">
        <f t="shared" si="1"/>
        <v>58009.8</v>
      </c>
      <c r="H33" s="55">
        <f t="shared" ref="H33:K34" si="3">H44+H47+H50+H53+H56</f>
        <v>0</v>
      </c>
      <c r="I33" s="55">
        <f t="shared" si="3"/>
        <v>347.9</v>
      </c>
      <c r="J33" s="55">
        <f t="shared" si="3"/>
        <v>53533.9</v>
      </c>
      <c r="K33" s="55">
        <f t="shared" si="3"/>
        <v>4128</v>
      </c>
      <c r="L33" s="85"/>
      <c r="M33" s="93"/>
      <c r="N33" s="62"/>
      <c r="O33" s="62"/>
      <c r="P33" s="62"/>
    </row>
    <row r="34" spans="1:16">
      <c r="A34" s="72"/>
      <c r="B34" s="92"/>
      <c r="C34" s="9"/>
      <c r="D34" s="8"/>
      <c r="E34" s="86"/>
      <c r="F34" s="56">
        <v>2016</v>
      </c>
      <c r="G34" s="55">
        <f t="shared" si="1"/>
        <v>58149.299999999996</v>
      </c>
      <c r="H34" s="55">
        <f t="shared" si="3"/>
        <v>0</v>
      </c>
      <c r="I34" s="55">
        <f t="shared" si="3"/>
        <v>321.2</v>
      </c>
      <c r="J34" s="55">
        <f t="shared" si="3"/>
        <v>54373</v>
      </c>
      <c r="K34" s="55">
        <f t="shared" si="3"/>
        <v>3455.1</v>
      </c>
      <c r="L34" s="85"/>
      <c r="M34" s="93"/>
      <c r="N34" s="62"/>
      <c r="O34" s="62"/>
      <c r="P34" s="62"/>
    </row>
    <row r="35" spans="1:16">
      <c r="A35" s="72"/>
      <c r="B35" s="92"/>
      <c r="C35" s="9"/>
      <c r="D35" s="8"/>
      <c r="E35" s="86"/>
      <c r="F35" s="56">
        <v>2017</v>
      </c>
      <c r="G35" s="55">
        <f t="shared" si="1"/>
        <v>0</v>
      </c>
      <c r="H35" s="55">
        <v>0</v>
      </c>
      <c r="I35" s="55">
        <v>0</v>
      </c>
      <c r="J35" s="55">
        <v>0</v>
      </c>
      <c r="K35" s="55">
        <v>0</v>
      </c>
      <c r="L35" s="85"/>
      <c r="M35" s="93"/>
      <c r="N35" s="62"/>
      <c r="O35" s="62"/>
      <c r="P35" s="62"/>
    </row>
    <row r="36" spans="1:16">
      <c r="A36" s="72"/>
      <c r="B36" s="92"/>
      <c r="C36" s="9"/>
      <c r="D36" s="8"/>
      <c r="E36" s="86"/>
      <c r="F36" s="56">
        <v>2018</v>
      </c>
      <c r="G36" s="55">
        <f t="shared" si="1"/>
        <v>0</v>
      </c>
      <c r="H36" s="55">
        <v>0</v>
      </c>
      <c r="I36" s="55">
        <v>0</v>
      </c>
      <c r="J36" s="55">
        <v>0</v>
      </c>
      <c r="K36" s="55">
        <v>0</v>
      </c>
      <c r="L36" s="85"/>
      <c r="M36" s="93"/>
      <c r="N36" s="62"/>
      <c r="O36" s="62"/>
      <c r="P36" s="62"/>
    </row>
    <row r="37" spans="1:16">
      <c r="A37" s="72"/>
      <c r="B37" s="92"/>
      <c r="C37" s="9"/>
      <c r="D37" s="8"/>
      <c r="E37" s="86"/>
      <c r="F37" s="56">
        <v>2019</v>
      </c>
      <c r="G37" s="55">
        <f t="shared" si="1"/>
        <v>0</v>
      </c>
      <c r="H37" s="55">
        <v>0</v>
      </c>
      <c r="I37" s="55">
        <v>0</v>
      </c>
      <c r="J37" s="55">
        <v>0</v>
      </c>
      <c r="K37" s="55">
        <v>0</v>
      </c>
      <c r="L37" s="85"/>
      <c r="M37" s="93"/>
      <c r="N37" s="62"/>
      <c r="O37" s="62"/>
      <c r="P37" s="62"/>
    </row>
    <row r="38" spans="1:16">
      <c r="A38" s="72"/>
      <c r="B38" s="92"/>
      <c r="C38" s="9"/>
      <c r="D38" s="8"/>
      <c r="E38" s="86"/>
      <c r="F38" s="56">
        <v>2020</v>
      </c>
      <c r="G38" s="55">
        <f t="shared" si="1"/>
        <v>0</v>
      </c>
      <c r="H38" s="55">
        <v>0</v>
      </c>
      <c r="I38" s="55">
        <v>0</v>
      </c>
      <c r="J38" s="55">
        <v>0</v>
      </c>
      <c r="K38" s="55">
        <v>0</v>
      </c>
      <c r="L38" s="85"/>
      <c r="M38" s="93"/>
      <c r="N38" s="62"/>
      <c r="O38" s="62"/>
      <c r="P38" s="62"/>
    </row>
    <row r="39" spans="1:16">
      <c r="A39" s="72"/>
      <c r="B39" s="92"/>
      <c r="C39" s="9"/>
      <c r="D39" s="8"/>
      <c r="E39" s="86"/>
      <c r="F39" s="56">
        <v>2021</v>
      </c>
      <c r="G39" s="55">
        <f t="shared" si="1"/>
        <v>0</v>
      </c>
      <c r="H39" s="55">
        <v>0</v>
      </c>
      <c r="I39" s="55">
        <v>0</v>
      </c>
      <c r="J39" s="55">
        <v>0</v>
      </c>
      <c r="K39" s="55">
        <v>0</v>
      </c>
      <c r="L39" s="85"/>
      <c r="M39" s="93"/>
      <c r="N39" s="62"/>
      <c r="O39" s="62"/>
      <c r="P39" s="62"/>
    </row>
    <row r="40" spans="1:16">
      <c r="A40" s="72"/>
      <c r="B40" s="72"/>
      <c r="C40" s="9"/>
      <c r="D40" s="8"/>
      <c r="E40" s="86"/>
      <c r="F40" s="56">
        <v>2022</v>
      </c>
      <c r="G40" s="55">
        <f t="shared" si="1"/>
        <v>0</v>
      </c>
      <c r="H40" s="55">
        <v>0</v>
      </c>
      <c r="I40" s="55">
        <v>0</v>
      </c>
      <c r="J40" s="55">
        <v>0</v>
      </c>
      <c r="K40" s="55">
        <v>0</v>
      </c>
      <c r="L40" s="85"/>
      <c r="M40" s="93"/>
      <c r="N40" s="62"/>
      <c r="O40" s="62"/>
      <c r="P40" s="62"/>
    </row>
    <row r="41" spans="1:16">
      <c r="A41" s="72"/>
      <c r="B41" s="72"/>
      <c r="C41" s="9"/>
      <c r="D41" s="8"/>
      <c r="E41" s="86"/>
      <c r="F41" s="56">
        <v>2023</v>
      </c>
      <c r="G41" s="55">
        <f t="shared" si="1"/>
        <v>0</v>
      </c>
      <c r="H41" s="55">
        <v>0</v>
      </c>
      <c r="I41" s="55">
        <v>0</v>
      </c>
      <c r="J41" s="55">
        <v>0</v>
      </c>
      <c r="K41" s="55">
        <v>0</v>
      </c>
      <c r="L41" s="85"/>
      <c r="M41" s="93"/>
      <c r="N41" s="62"/>
      <c r="O41" s="62"/>
      <c r="P41" s="62"/>
    </row>
    <row r="42" spans="1:16">
      <c r="A42" s="72"/>
      <c r="B42" s="72"/>
      <c r="C42" s="9"/>
      <c r="D42" s="8"/>
      <c r="E42" s="86"/>
      <c r="F42" s="56">
        <v>2024</v>
      </c>
      <c r="G42" s="55">
        <f t="shared" ref="G42:G73" si="4">SUM(H42:K42)</f>
        <v>0</v>
      </c>
      <c r="H42" s="55">
        <v>0</v>
      </c>
      <c r="I42" s="55">
        <v>0</v>
      </c>
      <c r="J42" s="55">
        <v>0</v>
      </c>
      <c r="K42" s="55">
        <v>0</v>
      </c>
      <c r="L42" s="85"/>
      <c r="M42" s="93"/>
      <c r="N42" s="62"/>
      <c r="O42" s="62"/>
      <c r="P42" s="62"/>
    </row>
    <row r="43" spans="1:16">
      <c r="A43" s="95" t="s">
        <v>23</v>
      </c>
      <c r="B43" s="85" t="s">
        <v>24</v>
      </c>
      <c r="C43" s="9"/>
      <c r="D43" s="8"/>
      <c r="E43" s="86"/>
      <c r="F43" s="56" t="s">
        <v>16</v>
      </c>
      <c r="G43" s="55">
        <f t="shared" si="4"/>
        <v>113460</v>
      </c>
      <c r="H43" s="55">
        <f>SUM(H44:H45)</f>
        <v>0</v>
      </c>
      <c r="I43" s="55">
        <f>SUM(I44:I45)</f>
        <v>0</v>
      </c>
      <c r="J43" s="55">
        <f>SUM(J44:J45)</f>
        <v>105876.9</v>
      </c>
      <c r="K43" s="55">
        <f>SUM(K44:K45)</f>
        <v>7583.1</v>
      </c>
      <c r="L43" s="85" t="s">
        <v>25</v>
      </c>
      <c r="M43" s="93"/>
      <c r="N43" s="62"/>
      <c r="O43" s="62"/>
      <c r="P43" s="62"/>
    </row>
    <row r="44" spans="1:16" ht="31.5" customHeight="1">
      <c r="A44" s="95"/>
      <c r="B44" s="95"/>
      <c r="C44" s="9"/>
      <c r="D44" s="8"/>
      <c r="E44" s="86"/>
      <c r="F44" s="56">
        <v>2015</v>
      </c>
      <c r="G44" s="55">
        <f t="shared" si="4"/>
        <v>57316.9</v>
      </c>
      <c r="H44" s="55">
        <v>0</v>
      </c>
      <c r="I44" s="55">
        <v>0</v>
      </c>
      <c r="J44" s="30">
        <v>53188.9</v>
      </c>
      <c r="K44" s="30">
        <v>4128</v>
      </c>
      <c r="L44" s="85"/>
      <c r="M44" s="93"/>
      <c r="N44" s="62"/>
      <c r="O44" s="62"/>
      <c r="P44" s="62"/>
    </row>
    <row r="45" spans="1:16" ht="31.5" customHeight="1">
      <c r="A45" s="95"/>
      <c r="B45" s="95"/>
      <c r="C45" s="9"/>
      <c r="D45" s="8"/>
      <c r="E45" s="86"/>
      <c r="F45" s="56">
        <v>2016</v>
      </c>
      <c r="G45" s="55">
        <f t="shared" si="4"/>
        <v>56143.1</v>
      </c>
      <c r="H45" s="55">
        <v>0</v>
      </c>
      <c r="I45" s="55">
        <v>0</v>
      </c>
      <c r="J45" s="30">
        <v>52688</v>
      </c>
      <c r="K45" s="30">
        <v>3455.1</v>
      </c>
      <c r="L45" s="85"/>
      <c r="M45" s="93"/>
      <c r="N45" s="62"/>
      <c r="O45" s="62"/>
      <c r="P45" s="62"/>
    </row>
    <row r="46" spans="1:16">
      <c r="A46" s="72" t="s">
        <v>26</v>
      </c>
      <c r="B46" s="92" t="s">
        <v>27</v>
      </c>
      <c r="C46" s="9"/>
      <c r="D46" s="8"/>
      <c r="E46" s="86"/>
      <c r="F46" s="56" t="s">
        <v>16</v>
      </c>
      <c r="G46" s="55">
        <f t="shared" si="4"/>
        <v>610.79999999999995</v>
      </c>
      <c r="H46" s="55">
        <f>SUM(H47:H48)</f>
        <v>0</v>
      </c>
      <c r="I46" s="55">
        <f>SUM(I47:I48)</f>
        <v>610.79999999999995</v>
      </c>
      <c r="J46" s="61">
        <f>SUM(J47:J48)</f>
        <v>0</v>
      </c>
      <c r="K46" s="61">
        <f>SUM(K47:K48)</f>
        <v>0</v>
      </c>
      <c r="L46" s="85" t="s">
        <v>28</v>
      </c>
      <c r="M46" s="93"/>
      <c r="N46" s="62"/>
      <c r="O46" s="62"/>
      <c r="P46" s="62"/>
    </row>
    <row r="47" spans="1:16">
      <c r="A47" s="72"/>
      <c r="B47" s="72"/>
      <c r="C47" s="9"/>
      <c r="D47" s="8"/>
      <c r="E47" s="86"/>
      <c r="F47" s="56">
        <v>2015</v>
      </c>
      <c r="G47" s="55">
        <f t="shared" si="4"/>
        <v>322.89999999999998</v>
      </c>
      <c r="H47" s="55">
        <v>0</v>
      </c>
      <c r="I47" s="30">
        <v>322.89999999999998</v>
      </c>
      <c r="J47" s="55">
        <v>0</v>
      </c>
      <c r="K47" s="55">
        <v>0</v>
      </c>
      <c r="L47" s="85"/>
      <c r="M47" s="93"/>
      <c r="N47" s="62"/>
      <c r="O47" s="62"/>
      <c r="P47" s="62"/>
    </row>
    <row r="48" spans="1:16" ht="172.5" customHeight="1">
      <c r="A48" s="72"/>
      <c r="B48" s="72"/>
      <c r="C48" s="9"/>
      <c r="D48" s="8"/>
      <c r="E48" s="86"/>
      <c r="F48" s="56">
        <v>2016</v>
      </c>
      <c r="G48" s="55">
        <f t="shared" si="4"/>
        <v>287.89999999999998</v>
      </c>
      <c r="H48" s="55">
        <v>0</v>
      </c>
      <c r="I48" s="30">
        <v>287.89999999999998</v>
      </c>
      <c r="J48" s="55">
        <v>0</v>
      </c>
      <c r="K48" s="55">
        <v>0</v>
      </c>
      <c r="L48" s="85"/>
      <c r="M48" s="93"/>
      <c r="N48" s="62"/>
      <c r="O48" s="62"/>
      <c r="P48" s="62"/>
    </row>
    <row r="49" spans="1:16">
      <c r="A49" s="72" t="s">
        <v>29</v>
      </c>
      <c r="B49" s="85" t="s">
        <v>30</v>
      </c>
      <c r="C49" s="9"/>
      <c r="D49" s="8"/>
      <c r="E49" s="86"/>
      <c r="F49" s="56" t="s">
        <v>16</v>
      </c>
      <c r="G49" s="55">
        <f t="shared" si="4"/>
        <v>83.3</v>
      </c>
      <c r="H49" s="55">
        <f>SUM(H50:H51)</f>
        <v>0</v>
      </c>
      <c r="I49" s="61">
        <f>SUM(I50:I51)</f>
        <v>58.3</v>
      </c>
      <c r="J49" s="55">
        <f>SUM(J50:J51)</f>
        <v>25</v>
      </c>
      <c r="K49" s="55">
        <f>SUM(K50:K51)</f>
        <v>0</v>
      </c>
      <c r="L49" s="85" t="s">
        <v>31</v>
      </c>
      <c r="M49" s="93"/>
      <c r="N49" s="62"/>
      <c r="O49" s="62"/>
      <c r="P49" s="62"/>
    </row>
    <row r="50" spans="1:16">
      <c r="A50" s="72"/>
      <c r="B50" s="85"/>
      <c r="C50" s="9"/>
      <c r="D50" s="8"/>
      <c r="E50" s="86"/>
      <c r="F50" s="56">
        <v>2015</v>
      </c>
      <c r="G50" s="55">
        <f t="shared" si="4"/>
        <v>50</v>
      </c>
      <c r="H50" s="55">
        <v>0</v>
      </c>
      <c r="I50" s="30">
        <v>25</v>
      </c>
      <c r="J50" s="30">
        <v>25</v>
      </c>
      <c r="K50" s="55">
        <v>0</v>
      </c>
      <c r="L50" s="85"/>
      <c r="M50" s="93"/>
      <c r="N50" s="62"/>
      <c r="O50" s="62"/>
      <c r="P50" s="62"/>
    </row>
    <row r="51" spans="1:16" ht="63.6" customHeight="1">
      <c r="A51" s="72"/>
      <c r="B51" s="85"/>
      <c r="C51" s="9"/>
      <c r="D51" s="8"/>
      <c r="E51" s="86"/>
      <c r="F51" s="56">
        <v>2016</v>
      </c>
      <c r="G51" s="55">
        <f t="shared" si="4"/>
        <v>33.299999999999997</v>
      </c>
      <c r="H51" s="55">
        <v>0</v>
      </c>
      <c r="I51" s="30">
        <v>33.299999999999997</v>
      </c>
      <c r="J51" s="30">
        <v>0</v>
      </c>
      <c r="K51" s="55">
        <v>0</v>
      </c>
      <c r="L51" s="85"/>
      <c r="M51" s="93"/>
      <c r="N51" s="62"/>
      <c r="O51" s="62"/>
      <c r="P51" s="62"/>
    </row>
    <row r="52" spans="1:16">
      <c r="A52" s="72" t="s">
        <v>32</v>
      </c>
      <c r="B52" s="85" t="s">
        <v>33</v>
      </c>
      <c r="C52" s="9"/>
      <c r="D52" s="8"/>
      <c r="E52" s="86"/>
      <c r="F52" s="56" t="s">
        <v>16</v>
      </c>
      <c r="G52" s="55">
        <f t="shared" si="4"/>
        <v>720</v>
      </c>
      <c r="H52" s="55">
        <f>SUM(H53:H54)</f>
        <v>0</v>
      </c>
      <c r="I52" s="61">
        <f>SUM(I53:I54)</f>
        <v>0</v>
      </c>
      <c r="J52" s="61">
        <f>SUM(J53:J54)</f>
        <v>720</v>
      </c>
      <c r="K52" s="55">
        <f>SUM(K53:K54)</f>
        <v>0</v>
      </c>
      <c r="L52" s="85" t="s">
        <v>34</v>
      </c>
      <c r="M52" s="93"/>
      <c r="N52" s="62"/>
      <c r="O52" s="62"/>
      <c r="P52" s="62"/>
    </row>
    <row r="53" spans="1:16">
      <c r="A53" s="72"/>
      <c r="B53" s="85"/>
      <c r="C53" s="9"/>
      <c r="D53" s="8"/>
      <c r="E53" s="86"/>
      <c r="F53" s="56">
        <v>2015</v>
      </c>
      <c r="G53" s="55">
        <f t="shared" si="4"/>
        <v>320</v>
      </c>
      <c r="H53" s="55">
        <v>0</v>
      </c>
      <c r="I53" s="55">
        <v>0</v>
      </c>
      <c r="J53" s="30">
        <v>320</v>
      </c>
      <c r="K53" s="55">
        <v>0</v>
      </c>
      <c r="L53" s="85"/>
      <c r="M53" s="93"/>
      <c r="N53" s="62"/>
      <c r="O53" s="62"/>
      <c r="P53" s="62"/>
    </row>
    <row r="54" spans="1:16" ht="31.5" customHeight="1">
      <c r="A54" s="72"/>
      <c r="B54" s="85"/>
      <c r="C54" s="9"/>
      <c r="D54" s="8"/>
      <c r="E54" s="86"/>
      <c r="F54" s="56">
        <v>2016</v>
      </c>
      <c r="G54" s="55">
        <f t="shared" si="4"/>
        <v>400</v>
      </c>
      <c r="H54" s="55">
        <v>0</v>
      </c>
      <c r="I54" s="55">
        <v>0</v>
      </c>
      <c r="J54" s="30">
        <v>400</v>
      </c>
      <c r="K54" s="55">
        <v>0</v>
      </c>
      <c r="L54" s="85"/>
      <c r="M54" s="94"/>
      <c r="N54" s="62"/>
      <c r="O54" s="62"/>
      <c r="P54" s="62"/>
    </row>
    <row r="55" spans="1:16">
      <c r="A55" s="72" t="s">
        <v>35</v>
      </c>
      <c r="B55" s="92" t="s">
        <v>36</v>
      </c>
      <c r="C55" s="9"/>
      <c r="D55" s="8"/>
      <c r="E55" s="86"/>
      <c r="F55" s="56" t="s">
        <v>16</v>
      </c>
      <c r="G55" s="55">
        <f t="shared" si="4"/>
        <v>1285</v>
      </c>
      <c r="H55" s="55">
        <f>SUM(H56:H57)</f>
        <v>0</v>
      </c>
      <c r="I55" s="55">
        <f>SUM(I56:I57)</f>
        <v>0</v>
      </c>
      <c r="J55" s="55">
        <f>SUM(J56:J57)</f>
        <v>1285</v>
      </c>
      <c r="K55" s="31">
        <f>SUM(K56:K57)</f>
        <v>0</v>
      </c>
      <c r="L55" s="85"/>
      <c r="M55" s="86" t="s">
        <v>37</v>
      </c>
      <c r="N55" s="62"/>
      <c r="O55" s="62"/>
      <c r="P55" s="62"/>
    </row>
    <row r="56" spans="1:16">
      <c r="A56" s="72"/>
      <c r="B56" s="72"/>
      <c r="C56" s="9"/>
      <c r="D56" s="8"/>
      <c r="E56" s="86"/>
      <c r="F56" s="56">
        <v>2015</v>
      </c>
      <c r="G56" s="55">
        <f t="shared" si="4"/>
        <v>0</v>
      </c>
      <c r="H56" s="55">
        <v>0</v>
      </c>
      <c r="I56" s="55">
        <v>0</v>
      </c>
      <c r="J56" s="30">
        <v>0</v>
      </c>
      <c r="K56" s="55">
        <v>0</v>
      </c>
      <c r="L56" s="85"/>
      <c r="M56" s="86"/>
      <c r="N56" s="62"/>
      <c r="O56" s="62"/>
      <c r="P56" s="62"/>
    </row>
    <row r="57" spans="1:16" ht="48" customHeight="1">
      <c r="A57" s="72"/>
      <c r="B57" s="72"/>
      <c r="C57" s="9"/>
      <c r="D57" s="8"/>
      <c r="E57" s="86"/>
      <c r="F57" s="56">
        <v>2016</v>
      </c>
      <c r="G57" s="55">
        <f t="shared" si="4"/>
        <v>1285</v>
      </c>
      <c r="H57" s="55">
        <v>0</v>
      </c>
      <c r="I57" s="55">
        <v>0</v>
      </c>
      <c r="J57" s="30">
        <v>1285</v>
      </c>
      <c r="K57" s="55">
        <v>0</v>
      </c>
      <c r="L57" s="85"/>
      <c r="M57" s="86"/>
      <c r="N57" s="62"/>
      <c r="O57" s="62"/>
      <c r="P57" s="62"/>
    </row>
    <row r="58" spans="1:16" ht="15" customHeight="1">
      <c r="A58" s="72">
        <v>3</v>
      </c>
      <c r="B58" s="92" t="s">
        <v>38</v>
      </c>
      <c r="C58" s="9"/>
      <c r="D58" s="8"/>
      <c r="E58" s="86"/>
      <c r="F58" s="56" t="s">
        <v>16</v>
      </c>
      <c r="G58" s="55">
        <f t="shared" si="4"/>
        <v>1306717.7</v>
      </c>
      <c r="H58" s="55">
        <f>SUM(H59:H68)</f>
        <v>2966.4</v>
      </c>
      <c r="I58" s="55">
        <f>SUM(I59:I68)</f>
        <v>218717.59999999998</v>
      </c>
      <c r="J58" s="55">
        <f>SUM(J59:J68)</f>
        <v>1017397.3</v>
      </c>
      <c r="K58" s="55">
        <f>SUM(K59:K68)</f>
        <v>67636.399999999994</v>
      </c>
      <c r="L58" s="85" t="s">
        <v>17</v>
      </c>
      <c r="M58" s="85" t="s">
        <v>114</v>
      </c>
      <c r="N58" s="62"/>
      <c r="O58" s="62"/>
      <c r="P58" s="62"/>
    </row>
    <row r="59" spans="1:16" ht="15" customHeight="1">
      <c r="A59" s="72"/>
      <c r="B59" s="92"/>
      <c r="C59" s="9"/>
      <c r="D59" s="8"/>
      <c r="E59" s="86"/>
      <c r="F59" s="56">
        <v>2015</v>
      </c>
      <c r="G59" s="55">
        <f t="shared" si="4"/>
        <v>26941.200000000001</v>
      </c>
      <c r="H59" s="55">
        <f t="shared" ref="H59:K68" si="5">H70+H81+H92+H103+H136+H268+H279+H323+H334+H345+H356+H367+H378</f>
        <v>0</v>
      </c>
      <c r="I59" s="55">
        <f t="shared" si="5"/>
        <v>250</v>
      </c>
      <c r="J59" s="55">
        <f t="shared" si="5"/>
        <v>23420</v>
      </c>
      <c r="K59" s="55">
        <f t="shared" si="5"/>
        <v>3271.2</v>
      </c>
      <c r="L59" s="85"/>
      <c r="M59" s="85"/>
      <c r="N59" s="62"/>
      <c r="O59" s="62"/>
      <c r="P59" s="62"/>
    </row>
    <row r="60" spans="1:16" ht="15" customHeight="1">
      <c r="A60" s="72"/>
      <c r="B60" s="92"/>
      <c r="C60" s="9"/>
      <c r="D60" s="8"/>
      <c r="E60" s="86"/>
      <c r="F60" s="56">
        <v>2016</v>
      </c>
      <c r="G60" s="55">
        <f t="shared" si="4"/>
        <v>25363.200000000001</v>
      </c>
      <c r="H60" s="55">
        <f t="shared" si="5"/>
        <v>0</v>
      </c>
      <c r="I60" s="55">
        <f t="shared" si="5"/>
        <v>238.2</v>
      </c>
      <c r="J60" s="55">
        <f t="shared" si="5"/>
        <v>22400</v>
      </c>
      <c r="K60" s="55">
        <f t="shared" si="5"/>
        <v>2725</v>
      </c>
      <c r="L60" s="85"/>
      <c r="M60" s="85"/>
      <c r="N60" s="62"/>
      <c r="O60" s="62"/>
      <c r="P60" s="62"/>
    </row>
    <row r="61" spans="1:16" ht="15" customHeight="1">
      <c r="A61" s="72"/>
      <c r="B61" s="92"/>
      <c r="C61" s="9"/>
      <c r="D61" s="8"/>
      <c r="E61" s="86"/>
      <c r="F61" s="56">
        <v>2017</v>
      </c>
      <c r="G61" s="55">
        <f t="shared" si="4"/>
        <v>96593.2</v>
      </c>
      <c r="H61" s="55">
        <f t="shared" si="5"/>
        <v>0</v>
      </c>
      <c r="I61" s="55">
        <f t="shared" si="5"/>
        <v>8836.2999999999993</v>
      </c>
      <c r="J61" s="55">
        <f t="shared" si="5"/>
        <v>79316.7</v>
      </c>
      <c r="K61" s="55">
        <f t="shared" si="5"/>
        <v>8440.2000000000007</v>
      </c>
      <c r="L61" s="85"/>
      <c r="M61" s="85"/>
      <c r="N61" s="62"/>
      <c r="O61" s="62"/>
      <c r="P61" s="62"/>
    </row>
    <row r="62" spans="1:16" ht="15" customHeight="1">
      <c r="A62" s="72"/>
      <c r="B62" s="92"/>
      <c r="C62" s="9"/>
      <c r="D62" s="8"/>
      <c r="E62" s="86"/>
      <c r="F62" s="56">
        <v>2018</v>
      </c>
      <c r="G62" s="55">
        <f t="shared" si="4"/>
        <v>104245.5</v>
      </c>
      <c r="H62" s="55">
        <f t="shared" si="5"/>
        <v>0</v>
      </c>
      <c r="I62" s="55">
        <f t="shared" si="5"/>
        <v>5757.2</v>
      </c>
      <c r="J62" s="55">
        <f t="shared" si="5"/>
        <v>90888.3</v>
      </c>
      <c r="K62" s="55">
        <f t="shared" si="5"/>
        <v>7600</v>
      </c>
      <c r="L62" s="85"/>
      <c r="M62" s="85"/>
      <c r="N62" s="62"/>
      <c r="O62" s="62"/>
      <c r="P62" s="62"/>
    </row>
    <row r="63" spans="1:16" ht="15" customHeight="1">
      <c r="A63" s="72"/>
      <c r="B63" s="92"/>
      <c r="C63" s="9"/>
      <c r="D63" s="8"/>
      <c r="E63" s="86"/>
      <c r="F63" s="56">
        <v>2019</v>
      </c>
      <c r="G63" s="55">
        <f t="shared" si="4"/>
        <v>120438.99999999999</v>
      </c>
      <c r="H63" s="55">
        <f t="shared" si="5"/>
        <v>0</v>
      </c>
      <c r="I63" s="55">
        <f t="shared" si="5"/>
        <v>18693.2</v>
      </c>
      <c r="J63" s="55">
        <f t="shared" si="5"/>
        <v>94145.799999999988</v>
      </c>
      <c r="K63" s="55">
        <f t="shared" si="5"/>
        <v>7600</v>
      </c>
      <c r="L63" s="85"/>
      <c r="M63" s="85"/>
      <c r="N63" s="62"/>
      <c r="O63" s="62"/>
      <c r="P63" s="62"/>
    </row>
    <row r="64" spans="1:16" ht="15" customHeight="1">
      <c r="A64" s="72"/>
      <c r="B64" s="92"/>
      <c r="C64" s="9"/>
      <c r="D64" s="8"/>
      <c r="E64" s="86"/>
      <c r="F64" s="56">
        <v>2020</v>
      </c>
      <c r="G64" s="55">
        <f t="shared" si="4"/>
        <v>120148.59999999999</v>
      </c>
      <c r="H64" s="55">
        <f t="shared" si="5"/>
        <v>2966.4</v>
      </c>
      <c r="I64" s="55">
        <f t="shared" si="5"/>
        <v>1241.0999999999999</v>
      </c>
      <c r="J64" s="55">
        <f t="shared" si="5"/>
        <v>108341.09999999999</v>
      </c>
      <c r="K64" s="55">
        <f t="shared" si="5"/>
        <v>7600</v>
      </c>
      <c r="L64" s="85"/>
      <c r="M64" s="85"/>
      <c r="N64" s="62"/>
      <c r="O64" s="62"/>
      <c r="P64" s="62"/>
    </row>
    <row r="65" spans="1:16" ht="15.75" customHeight="1">
      <c r="A65" s="72"/>
      <c r="B65" s="92"/>
      <c r="C65" s="9"/>
      <c r="D65" s="8"/>
      <c r="E65" s="86"/>
      <c r="F65" s="56">
        <v>2021</v>
      </c>
      <c r="G65" s="55">
        <f>SUM(H65:K65)</f>
        <v>133388.09999999998</v>
      </c>
      <c r="H65" s="55">
        <f t="shared" si="5"/>
        <v>0</v>
      </c>
      <c r="I65" s="55">
        <f t="shared" si="5"/>
        <v>4111.3999999999996</v>
      </c>
      <c r="J65" s="55">
        <f t="shared" si="5"/>
        <v>121676.7</v>
      </c>
      <c r="K65" s="55">
        <f t="shared" si="5"/>
        <v>7600</v>
      </c>
      <c r="L65" s="85"/>
      <c r="M65" s="85"/>
      <c r="N65" s="62"/>
      <c r="O65" s="62"/>
      <c r="P65" s="62"/>
    </row>
    <row r="66" spans="1:16" ht="15.75" customHeight="1">
      <c r="A66" s="72"/>
      <c r="B66" s="72"/>
      <c r="C66" s="9"/>
      <c r="D66" s="8"/>
      <c r="E66" s="86"/>
      <c r="F66" s="56">
        <v>2022</v>
      </c>
      <c r="G66" s="55">
        <f t="shared" si="4"/>
        <v>419346.5</v>
      </c>
      <c r="H66" s="55">
        <f t="shared" si="5"/>
        <v>0</v>
      </c>
      <c r="I66" s="55">
        <f t="shared" si="5"/>
        <v>170691.4</v>
      </c>
      <c r="J66" s="55">
        <f t="shared" si="5"/>
        <v>241055.1</v>
      </c>
      <c r="K66" s="55">
        <f t="shared" si="5"/>
        <v>7600</v>
      </c>
      <c r="L66" s="85"/>
      <c r="M66" s="85"/>
      <c r="N66" s="62"/>
      <c r="O66" s="62"/>
      <c r="P66" s="62"/>
    </row>
    <row r="67" spans="1:16" ht="15.75" customHeight="1">
      <c r="A67" s="72"/>
      <c r="B67" s="72"/>
      <c r="C67" s="9"/>
      <c r="D67" s="8"/>
      <c r="E67" s="86"/>
      <c r="F67" s="56">
        <v>2023</v>
      </c>
      <c r="G67" s="55">
        <f t="shared" si="4"/>
        <v>132686.20000000001</v>
      </c>
      <c r="H67" s="55">
        <f t="shared" si="5"/>
        <v>0</v>
      </c>
      <c r="I67" s="55">
        <f t="shared" si="5"/>
        <v>6881.4</v>
      </c>
      <c r="J67" s="55">
        <f t="shared" si="5"/>
        <v>118204.8</v>
      </c>
      <c r="K67" s="55">
        <f t="shared" si="5"/>
        <v>7600</v>
      </c>
      <c r="L67" s="85"/>
      <c r="M67" s="85"/>
      <c r="N67" s="62"/>
      <c r="O67" s="62"/>
      <c r="P67" s="62"/>
    </row>
    <row r="68" spans="1:16" ht="15.75" customHeight="1">
      <c r="A68" s="72"/>
      <c r="B68" s="72"/>
      <c r="C68" s="9"/>
      <c r="D68" s="8"/>
      <c r="E68" s="86"/>
      <c r="F68" s="56">
        <v>2024</v>
      </c>
      <c r="G68" s="55">
        <f t="shared" si="4"/>
        <v>127566.19999999998</v>
      </c>
      <c r="H68" s="55">
        <f t="shared" si="5"/>
        <v>0</v>
      </c>
      <c r="I68" s="55">
        <f t="shared" si="5"/>
        <v>2017.4</v>
      </c>
      <c r="J68" s="55">
        <f t="shared" si="5"/>
        <v>117948.79999999999</v>
      </c>
      <c r="K68" s="55">
        <f t="shared" si="5"/>
        <v>7600</v>
      </c>
      <c r="L68" s="85"/>
      <c r="M68" s="85"/>
      <c r="N68" s="62"/>
      <c r="O68" s="62"/>
      <c r="P68" s="62"/>
    </row>
    <row r="69" spans="1:16" ht="15" customHeight="1">
      <c r="A69" s="72" t="s">
        <v>39</v>
      </c>
      <c r="B69" s="92" t="s">
        <v>40</v>
      </c>
      <c r="C69" s="9"/>
      <c r="D69" s="8"/>
      <c r="E69" s="86"/>
      <c r="F69" s="56" t="s">
        <v>16</v>
      </c>
      <c r="G69" s="55">
        <f t="shared" si="4"/>
        <v>880335.90000000014</v>
      </c>
      <c r="H69" s="55">
        <f>SUM(H70:H79)</f>
        <v>0</v>
      </c>
      <c r="I69" s="55">
        <f>SUM(I70:I79)</f>
        <v>0</v>
      </c>
      <c r="J69" s="55">
        <f>SUM(J70:J79)</f>
        <v>812699.50000000012</v>
      </c>
      <c r="K69" s="55">
        <f>SUM(K70:K79)</f>
        <v>67636.399999999994</v>
      </c>
      <c r="L69" s="85" t="s">
        <v>41</v>
      </c>
      <c r="M69" s="85"/>
      <c r="N69" s="62"/>
      <c r="O69" s="62"/>
      <c r="P69" s="62"/>
    </row>
    <row r="70" spans="1:16" ht="15" customHeight="1">
      <c r="A70" s="72"/>
      <c r="B70" s="92"/>
      <c r="C70" s="9"/>
      <c r="D70" s="8"/>
      <c r="E70" s="86"/>
      <c r="F70" s="56">
        <v>2015</v>
      </c>
      <c r="G70" s="55">
        <f t="shared" si="4"/>
        <v>26291.200000000001</v>
      </c>
      <c r="H70" s="55">
        <v>0</v>
      </c>
      <c r="I70" s="55">
        <v>0</v>
      </c>
      <c r="J70" s="30">
        <v>23020</v>
      </c>
      <c r="K70" s="30">
        <v>3271.2</v>
      </c>
      <c r="L70" s="85"/>
      <c r="M70" s="85"/>
      <c r="N70" s="62"/>
      <c r="O70" s="62"/>
      <c r="P70" s="62"/>
    </row>
    <row r="71" spans="1:16" ht="15" customHeight="1">
      <c r="A71" s="72"/>
      <c r="B71" s="92"/>
      <c r="C71" s="9"/>
      <c r="D71" s="8"/>
      <c r="E71" s="86"/>
      <c r="F71" s="56">
        <v>2016</v>
      </c>
      <c r="G71" s="55">
        <f t="shared" si="4"/>
        <v>24925</v>
      </c>
      <c r="H71" s="55">
        <v>0</v>
      </c>
      <c r="I71" s="55">
        <v>0</v>
      </c>
      <c r="J71" s="30">
        <v>22200</v>
      </c>
      <c r="K71" s="30">
        <v>2725</v>
      </c>
      <c r="L71" s="85"/>
      <c r="M71" s="85"/>
      <c r="N71" s="62"/>
      <c r="O71" s="62"/>
      <c r="P71" s="62"/>
    </row>
    <row r="72" spans="1:16" ht="15" customHeight="1">
      <c r="A72" s="72"/>
      <c r="B72" s="92"/>
      <c r="C72" s="9"/>
      <c r="D72" s="8"/>
      <c r="E72" s="86"/>
      <c r="F72" s="56">
        <v>2017</v>
      </c>
      <c r="G72" s="55">
        <f t="shared" si="4"/>
        <v>84710.2</v>
      </c>
      <c r="H72" s="55">
        <v>0</v>
      </c>
      <c r="I72" s="55">
        <v>0</v>
      </c>
      <c r="J72" s="30">
        <f>75560+250+70+80+200+60+50</f>
        <v>76270</v>
      </c>
      <c r="K72" s="30">
        <v>8440.2000000000007</v>
      </c>
      <c r="L72" s="85"/>
      <c r="M72" s="85"/>
      <c r="N72" s="62"/>
      <c r="O72" s="62"/>
      <c r="P72" s="62"/>
    </row>
    <row r="73" spans="1:16" ht="15" customHeight="1">
      <c r="A73" s="72"/>
      <c r="B73" s="92"/>
      <c r="C73" s="9"/>
      <c r="D73" s="8"/>
      <c r="E73" s="86"/>
      <c r="F73" s="56">
        <v>2018</v>
      </c>
      <c r="G73" s="55">
        <f t="shared" si="4"/>
        <v>94925.599999999991</v>
      </c>
      <c r="H73" s="55">
        <v>0</v>
      </c>
      <c r="I73" s="55">
        <v>0</v>
      </c>
      <c r="J73" s="30">
        <f>86847+325.4+153.2</f>
        <v>87325.599999999991</v>
      </c>
      <c r="K73" s="30">
        <v>7600</v>
      </c>
      <c r="L73" s="85"/>
      <c r="M73" s="85"/>
      <c r="N73" s="62"/>
      <c r="O73" s="62"/>
      <c r="P73" s="62"/>
    </row>
    <row r="74" spans="1:16" ht="15" customHeight="1">
      <c r="A74" s="72"/>
      <c r="B74" s="92"/>
      <c r="C74" s="9"/>
      <c r="D74" s="8"/>
      <c r="E74" s="86"/>
      <c r="F74" s="56">
        <v>2019</v>
      </c>
      <c r="G74" s="55">
        <f t="shared" ref="G74:G105" si="6">SUM(H74:K74)</f>
        <v>97743.9</v>
      </c>
      <c r="H74" s="55">
        <v>0</v>
      </c>
      <c r="I74" s="55">
        <v>0</v>
      </c>
      <c r="J74" s="30">
        <f>91272.4-128.5-1000</f>
        <v>90143.9</v>
      </c>
      <c r="K74" s="30">
        <v>7600</v>
      </c>
      <c r="L74" s="85"/>
      <c r="M74" s="85"/>
      <c r="N74" s="62"/>
      <c r="O74" s="62"/>
      <c r="P74" s="62"/>
    </row>
    <row r="75" spans="1:16" ht="15" customHeight="1">
      <c r="A75" s="72"/>
      <c r="B75" s="92"/>
      <c r="C75" s="9"/>
      <c r="D75" s="8"/>
      <c r="E75" s="86"/>
      <c r="F75" s="56">
        <v>2020</v>
      </c>
      <c r="G75" s="55">
        <f>SUM(H75:K75)</f>
        <v>99934.9</v>
      </c>
      <c r="H75" s="55">
        <v>0</v>
      </c>
      <c r="I75" s="55">
        <v>0</v>
      </c>
      <c r="J75" s="30">
        <v>92334.9</v>
      </c>
      <c r="K75" s="30">
        <v>7600</v>
      </c>
      <c r="L75" s="85"/>
      <c r="M75" s="85"/>
      <c r="N75" s="62"/>
      <c r="O75" s="62"/>
      <c r="P75" s="62"/>
    </row>
    <row r="76" spans="1:16">
      <c r="A76" s="72"/>
      <c r="B76" s="92"/>
      <c r="C76" s="9"/>
      <c r="D76" s="8"/>
      <c r="E76" s="86"/>
      <c r="F76" s="56">
        <v>2021</v>
      </c>
      <c r="G76" s="55">
        <f>SUM(H76:K76)</f>
        <v>106229.2</v>
      </c>
      <c r="H76" s="55">
        <v>0</v>
      </c>
      <c r="I76" s="55">
        <v>0</v>
      </c>
      <c r="J76" s="30">
        <f>98102.2+300+207+20</f>
        <v>98629.2</v>
      </c>
      <c r="K76" s="30">
        <v>7600</v>
      </c>
      <c r="L76" s="85"/>
      <c r="M76" s="85"/>
      <c r="N76" s="83">
        <v>97864.5</v>
      </c>
      <c r="O76" s="84"/>
      <c r="P76" s="12">
        <f>J76-N76</f>
        <v>764.69999999999709</v>
      </c>
    </row>
    <row r="77" spans="1:16">
      <c r="A77" s="72"/>
      <c r="B77" s="72"/>
      <c r="C77" s="9"/>
      <c r="D77" s="8"/>
      <c r="E77" s="86"/>
      <c r="F77" s="56">
        <v>2022</v>
      </c>
      <c r="G77" s="55">
        <f t="shared" si="6"/>
        <v>114737.7</v>
      </c>
      <c r="H77" s="55">
        <v>0</v>
      </c>
      <c r="I77" s="55">
        <v>0</v>
      </c>
      <c r="J77" s="32">
        <v>107137.7</v>
      </c>
      <c r="K77" s="32">
        <v>7600</v>
      </c>
      <c r="L77" s="85"/>
      <c r="M77" s="85"/>
      <c r="N77" s="62"/>
      <c r="O77" s="62"/>
      <c r="P77" s="62"/>
    </row>
    <row r="78" spans="1:16">
      <c r="A78" s="72"/>
      <c r="B78" s="72"/>
      <c r="C78" s="9"/>
      <c r="D78" s="8"/>
      <c r="E78" s="86"/>
      <c r="F78" s="56">
        <v>2023</v>
      </c>
      <c r="G78" s="55">
        <f t="shared" si="6"/>
        <v>115475.8</v>
      </c>
      <c r="H78" s="55">
        <v>0</v>
      </c>
      <c r="I78" s="55">
        <v>0</v>
      </c>
      <c r="J78" s="32">
        <v>107875.8</v>
      </c>
      <c r="K78" s="32">
        <v>7600</v>
      </c>
      <c r="L78" s="85"/>
      <c r="M78" s="85"/>
      <c r="N78" s="62"/>
      <c r="O78" s="62"/>
      <c r="P78" s="62"/>
    </row>
    <row r="79" spans="1:16">
      <c r="A79" s="72"/>
      <c r="B79" s="72"/>
      <c r="C79" s="9"/>
      <c r="D79" s="8"/>
      <c r="E79" s="86"/>
      <c r="F79" s="56">
        <v>2024</v>
      </c>
      <c r="G79" s="55">
        <f t="shared" si="6"/>
        <v>115362.4</v>
      </c>
      <c r="H79" s="55">
        <v>0</v>
      </c>
      <c r="I79" s="55">
        <v>0</v>
      </c>
      <c r="J79" s="32">
        <v>107762.4</v>
      </c>
      <c r="K79" s="32">
        <v>7600</v>
      </c>
      <c r="L79" s="85"/>
      <c r="M79" s="85"/>
      <c r="N79" s="62"/>
      <c r="O79" s="62"/>
      <c r="P79" s="62"/>
    </row>
    <row r="80" spans="1:16" ht="15" customHeight="1">
      <c r="A80" s="72" t="s">
        <v>42</v>
      </c>
      <c r="B80" s="85" t="s">
        <v>43</v>
      </c>
      <c r="C80" s="9"/>
      <c r="D80" s="8"/>
      <c r="E80" s="86"/>
      <c r="F80" s="56" t="s">
        <v>16</v>
      </c>
      <c r="G80" s="55">
        <f t="shared" si="6"/>
        <v>2350</v>
      </c>
      <c r="H80" s="55">
        <f>SUM(H81:H90)</f>
        <v>0</v>
      </c>
      <c r="I80" s="55">
        <f>SUM(I81:I90)</f>
        <v>0</v>
      </c>
      <c r="J80" s="55">
        <f>SUM(J81:J90)</f>
        <v>2350</v>
      </c>
      <c r="K80" s="55">
        <f>SUM(K81:K90)</f>
        <v>0</v>
      </c>
      <c r="L80" s="85"/>
      <c r="M80" s="85"/>
      <c r="N80" s="62"/>
      <c r="O80" s="62"/>
      <c r="P80" s="62"/>
    </row>
    <row r="81" spans="1:16" ht="31.5">
      <c r="A81" s="72"/>
      <c r="B81" s="85"/>
      <c r="C81" s="9"/>
      <c r="D81" s="8"/>
      <c r="E81" s="86"/>
      <c r="F81" s="56">
        <v>2015</v>
      </c>
      <c r="G81" s="55">
        <f t="shared" si="6"/>
        <v>400</v>
      </c>
      <c r="H81" s="55">
        <v>0</v>
      </c>
      <c r="I81" s="55">
        <v>0</v>
      </c>
      <c r="J81" s="30">
        <v>400</v>
      </c>
      <c r="K81" s="31">
        <v>0</v>
      </c>
      <c r="L81" s="58" t="s">
        <v>44</v>
      </c>
      <c r="M81" s="85"/>
      <c r="N81" s="62"/>
      <c r="O81" s="62"/>
      <c r="P81" s="62"/>
    </row>
    <row r="82" spans="1:16" ht="47.25">
      <c r="A82" s="72"/>
      <c r="B82" s="85"/>
      <c r="C82" s="9"/>
      <c r="D82" s="8"/>
      <c r="E82" s="86"/>
      <c r="F82" s="56">
        <v>2016</v>
      </c>
      <c r="G82" s="55">
        <f t="shared" si="6"/>
        <v>200</v>
      </c>
      <c r="H82" s="55">
        <v>0</v>
      </c>
      <c r="I82" s="55">
        <v>0</v>
      </c>
      <c r="J82" s="30">
        <v>200</v>
      </c>
      <c r="K82" s="31">
        <v>0</v>
      </c>
      <c r="L82" s="58" t="s">
        <v>45</v>
      </c>
      <c r="M82" s="85"/>
      <c r="N82" s="62"/>
      <c r="O82" s="62"/>
      <c r="P82" s="62"/>
    </row>
    <row r="83" spans="1:16" ht="35.450000000000003" customHeight="1">
      <c r="A83" s="72"/>
      <c r="B83" s="85"/>
      <c r="C83" s="9"/>
      <c r="D83" s="8"/>
      <c r="E83" s="86"/>
      <c r="F83" s="56">
        <v>2017</v>
      </c>
      <c r="G83" s="55">
        <f t="shared" si="6"/>
        <v>400</v>
      </c>
      <c r="H83" s="55">
        <v>0</v>
      </c>
      <c r="I83" s="55">
        <v>0</v>
      </c>
      <c r="J83" s="30">
        <f>400</f>
        <v>400</v>
      </c>
      <c r="K83" s="31">
        <v>0</v>
      </c>
      <c r="L83" s="58" t="s">
        <v>46</v>
      </c>
      <c r="M83" s="85"/>
      <c r="N83" s="62"/>
      <c r="O83" s="62"/>
      <c r="P83" s="62"/>
    </row>
    <row r="84" spans="1:16" ht="63" customHeight="1">
      <c r="A84" s="72"/>
      <c r="B84" s="85"/>
      <c r="C84" s="9"/>
      <c r="D84" s="8"/>
      <c r="E84" s="86"/>
      <c r="F84" s="56">
        <v>2018</v>
      </c>
      <c r="G84" s="55">
        <f t="shared" si="6"/>
        <v>550</v>
      </c>
      <c r="H84" s="55">
        <v>0</v>
      </c>
      <c r="I84" s="55">
        <v>0</v>
      </c>
      <c r="J84" s="30">
        <v>550</v>
      </c>
      <c r="K84" s="31">
        <v>0</v>
      </c>
      <c r="L84" s="58" t="s">
        <v>47</v>
      </c>
      <c r="M84" s="85"/>
      <c r="N84" s="62"/>
      <c r="O84" s="62"/>
      <c r="P84" s="62"/>
    </row>
    <row r="85" spans="1:16" ht="77.25" customHeight="1">
      <c r="A85" s="72"/>
      <c r="B85" s="85"/>
      <c r="C85" s="9"/>
      <c r="D85" s="8"/>
      <c r="E85" s="86"/>
      <c r="F85" s="56">
        <v>2019</v>
      </c>
      <c r="G85" s="55">
        <f t="shared" si="6"/>
        <v>200</v>
      </c>
      <c r="H85" s="55">
        <v>0</v>
      </c>
      <c r="I85" s="55">
        <v>0</v>
      </c>
      <c r="J85" s="30">
        <v>200</v>
      </c>
      <c r="K85" s="31">
        <v>0</v>
      </c>
      <c r="L85" s="58" t="s">
        <v>48</v>
      </c>
      <c r="M85" s="85"/>
      <c r="N85" s="62"/>
      <c r="O85" s="62"/>
      <c r="P85" s="62"/>
    </row>
    <row r="86" spans="1:16" ht="47.25">
      <c r="A86" s="72"/>
      <c r="B86" s="85"/>
      <c r="C86" s="9"/>
      <c r="D86" s="8"/>
      <c r="E86" s="86"/>
      <c r="F86" s="56">
        <v>2020</v>
      </c>
      <c r="G86" s="55">
        <f t="shared" si="6"/>
        <v>200</v>
      </c>
      <c r="H86" s="55">
        <v>0</v>
      </c>
      <c r="I86" s="55">
        <v>0</v>
      </c>
      <c r="J86" s="30">
        <v>200</v>
      </c>
      <c r="K86" s="31">
        <v>0</v>
      </c>
      <c r="L86" s="58" t="s">
        <v>104</v>
      </c>
      <c r="M86" s="85"/>
      <c r="N86" s="62"/>
      <c r="O86" s="62"/>
      <c r="P86" s="62"/>
    </row>
    <row r="87" spans="1:16" ht="47.25">
      <c r="A87" s="72"/>
      <c r="B87" s="85"/>
      <c r="C87" s="9"/>
      <c r="D87" s="8"/>
      <c r="E87" s="86"/>
      <c r="F87" s="56">
        <v>2021</v>
      </c>
      <c r="G87" s="55">
        <f t="shared" si="6"/>
        <v>200</v>
      </c>
      <c r="H87" s="55">
        <v>0</v>
      </c>
      <c r="I87" s="55">
        <v>0</v>
      </c>
      <c r="J87" s="30">
        <v>200</v>
      </c>
      <c r="K87" s="31">
        <v>0</v>
      </c>
      <c r="L87" s="58" t="s">
        <v>105</v>
      </c>
      <c r="M87" s="85"/>
      <c r="N87" s="62"/>
      <c r="O87" s="62"/>
      <c r="P87" s="62"/>
    </row>
    <row r="88" spans="1:16" ht="47.25">
      <c r="A88" s="72"/>
      <c r="B88" s="85"/>
      <c r="C88" s="9"/>
      <c r="D88" s="8"/>
      <c r="E88" s="86"/>
      <c r="F88" s="56">
        <v>2022</v>
      </c>
      <c r="G88" s="55">
        <f t="shared" si="6"/>
        <v>200</v>
      </c>
      <c r="H88" s="55">
        <v>0</v>
      </c>
      <c r="I88" s="55">
        <v>0</v>
      </c>
      <c r="J88" s="32">
        <v>200</v>
      </c>
      <c r="K88" s="31">
        <v>0</v>
      </c>
      <c r="L88" s="58" t="s">
        <v>125</v>
      </c>
      <c r="M88" s="85"/>
      <c r="N88" s="62"/>
      <c r="O88" s="62"/>
      <c r="P88" s="62"/>
    </row>
    <row r="89" spans="1:16">
      <c r="A89" s="72"/>
      <c r="B89" s="85"/>
      <c r="C89" s="9"/>
      <c r="D89" s="8"/>
      <c r="E89" s="86"/>
      <c r="F89" s="56">
        <v>2023</v>
      </c>
      <c r="G89" s="55">
        <f t="shared" si="6"/>
        <v>0</v>
      </c>
      <c r="H89" s="55">
        <v>0</v>
      </c>
      <c r="I89" s="55">
        <v>0</v>
      </c>
      <c r="J89" s="32">
        <v>0</v>
      </c>
      <c r="K89" s="31">
        <v>0</v>
      </c>
      <c r="L89" s="58"/>
      <c r="M89" s="85"/>
      <c r="N89" s="62"/>
      <c r="O89" s="62"/>
      <c r="P89" s="62"/>
    </row>
    <row r="90" spans="1:16">
      <c r="A90" s="72"/>
      <c r="B90" s="85"/>
      <c r="C90" s="9"/>
      <c r="D90" s="8"/>
      <c r="E90" s="86"/>
      <c r="F90" s="56">
        <v>2024</v>
      </c>
      <c r="G90" s="55">
        <f t="shared" si="6"/>
        <v>0</v>
      </c>
      <c r="H90" s="55">
        <v>0</v>
      </c>
      <c r="I90" s="55">
        <v>0</v>
      </c>
      <c r="J90" s="32">
        <v>0</v>
      </c>
      <c r="K90" s="31">
        <v>0</v>
      </c>
      <c r="L90" s="58"/>
      <c r="M90" s="85"/>
      <c r="N90" s="62"/>
      <c r="O90" s="62"/>
      <c r="P90" s="62"/>
    </row>
    <row r="91" spans="1:16" ht="18.75" customHeight="1">
      <c r="A91" s="72" t="s">
        <v>49</v>
      </c>
      <c r="B91" s="85" t="s">
        <v>50</v>
      </c>
      <c r="C91" s="9"/>
      <c r="D91" s="8"/>
      <c r="E91" s="86"/>
      <c r="F91" s="56" t="s">
        <v>16</v>
      </c>
      <c r="G91" s="55">
        <f t="shared" si="6"/>
        <v>3956.9</v>
      </c>
      <c r="H91" s="55">
        <f>SUM(H92:H101)</f>
        <v>0</v>
      </c>
      <c r="I91" s="55">
        <f>SUM(I92:I101)</f>
        <v>3956.9</v>
      </c>
      <c r="J91" s="55">
        <f>SUM(J92:J101)</f>
        <v>0</v>
      </c>
      <c r="K91" s="55">
        <f>SUM(K92:K101)</f>
        <v>0</v>
      </c>
      <c r="L91" s="85" t="s">
        <v>28</v>
      </c>
      <c r="M91" s="85" t="s">
        <v>112</v>
      </c>
      <c r="N91" s="62"/>
      <c r="O91" s="62"/>
      <c r="P91" s="62"/>
    </row>
    <row r="92" spans="1:16" ht="18.75" customHeight="1">
      <c r="A92" s="72"/>
      <c r="B92" s="85"/>
      <c r="C92" s="9"/>
      <c r="D92" s="8"/>
      <c r="E92" s="86"/>
      <c r="F92" s="56">
        <v>2015</v>
      </c>
      <c r="G92" s="55">
        <f t="shared" si="6"/>
        <v>250</v>
      </c>
      <c r="H92" s="55">
        <v>0</v>
      </c>
      <c r="I92" s="30">
        <v>250</v>
      </c>
      <c r="J92" s="55">
        <v>0</v>
      </c>
      <c r="K92" s="55">
        <v>0</v>
      </c>
      <c r="L92" s="85"/>
      <c r="M92" s="85"/>
      <c r="N92" s="62"/>
      <c r="O92" s="62"/>
      <c r="P92" s="62"/>
    </row>
    <row r="93" spans="1:16" ht="18.75" customHeight="1">
      <c r="A93" s="72"/>
      <c r="B93" s="85"/>
      <c r="C93" s="9"/>
      <c r="D93" s="8"/>
      <c r="E93" s="86"/>
      <c r="F93" s="56">
        <v>2016</v>
      </c>
      <c r="G93" s="55">
        <f t="shared" si="6"/>
        <v>238.2</v>
      </c>
      <c r="H93" s="55">
        <v>0</v>
      </c>
      <c r="I93" s="30">
        <v>238.2</v>
      </c>
      <c r="J93" s="55">
        <v>0</v>
      </c>
      <c r="K93" s="55">
        <v>0</v>
      </c>
      <c r="L93" s="85"/>
      <c r="M93" s="85"/>
      <c r="N93" s="62"/>
      <c r="O93" s="62"/>
      <c r="P93" s="62"/>
    </row>
    <row r="94" spans="1:16" ht="18.75" customHeight="1">
      <c r="A94" s="72"/>
      <c r="B94" s="85"/>
      <c r="C94" s="9"/>
      <c r="D94" s="8"/>
      <c r="E94" s="86"/>
      <c r="F94" s="56">
        <v>2017</v>
      </c>
      <c r="G94" s="55">
        <f t="shared" si="6"/>
        <v>656.3</v>
      </c>
      <c r="H94" s="55">
        <v>0</v>
      </c>
      <c r="I94" s="30">
        <f>515.6+140.7</f>
        <v>656.3</v>
      </c>
      <c r="J94" s="55">
        <v>0</v>
      </c>
      <c r="K94" s="55">
        <v>0</v>
      </c>
      <c r="L94" s="85"/>
      <c r="M94" s="85"/>
      <c r="N94" s="62"/>
      <c r="O94" s="62"/>
      <c r="P94" s="62"/>
    </row>
    <row r="95" spans="1:16" ht="18.75" customHeight="1">
      <c r="A95" s="72"/>
      <c r="B95" s="85"/>
      <c r="C95" s="9"/>
      <c r="D95" s="8"/>
      <c r="E95" s="86"/>
      <c r="F95" s="56">
        <v>2018</v>
      </c>
      <c r="G95" s="55">
        <f t="shared" si="6"/>
        <v>505.2</v>
      </c>
      <c r="H95" s="55">
        <v>0</v>
      </c>
      <c r="I95" s="30">
        <f>468.8+36.4</f>
        <v>505.2</v>
      </c>
      <c r="J95" s="55">
        <v>0</v>
      </c>
      <c r="K95" s="55">
        <v>0</v>
      </c>
      <c r="L95" s="85"/>
      <c r="M95" s="85"/>
      <c r="N95" s="62"/>
      <c r="O95" s="62"/>
      <c r="P95" s="62"/>
    </row>
    <row r="96" spans="1:16" ht="18.75" customHeight="1">
      <c r="A96" s="72"/>
      <c r="B96" s="85"/>
      <c r="C96" s="9"/>
      <c r="D96" s="8"/>
      <c r="E96" s="86"/>
      <c r="F96" s="56">
        <v>2019</v>
      </c>
      <c r="G96" s="55">
        <f t="shared" si="6"/>
        <v>697.90000000000009</v>
      </c>
      <c r="H96" s="55">
        <v>0</v>
      </c>
      <c r="I96" s="30">
        <f>406.3+291.6</f>
        <v>697.90000000000009</v>
      </c>
      <c r="J96" s="55">
        <v>0</v>
      </c>
      <c r="K96" s="55">
        <v>0</v>
      </c>
      <c r="L96" s="85"/>
      <c r="M96" s="85"/>
      <c r="N96" s="62"/>
      <c r="O96" s="62"/>
      <c r="P96" s="62"/>
    </row>
    <row r="97" spans="1:16" ht="18.75" customHeight="1">
      <c r="A97" s="72"/>
      <c r="B97" s="85"/>
      <c r="C97" s="9"/>
      <c r="D97" s="8"/>
      <c r="E97" s="86"/>
      <c r="F97" s="56">
        <v>2020</v>
      </c>
      <c r="G97" s="55">
        <f t="shared" si="6"/>
        <v>359.4</v>
      </c>
      <c r="H97" s="55">
        <v>0</v>
      </c>
      <c r="I97" s="30">
        <v>359.4</v>
      </c>
      <c r="J97" s="55">
        <v>0</v>
      </c>
      <c r="K97" s="55">
        <v>0</v>
      </c>
      <c r="L97" s="85"/>
      <c r="M97" s="85"/>
      <c r="N97" s="62"/>
      <c r="O97" s="62"/>
      <c r="P97" s="62"/>
    </row>
    <row r="98" spans="1:16" ht="18.75" customHeight="1">
      <c r="A98" s="72"/>
      <c r="B98" s="85"/>
      <c r="C98" s="9"/>
      <c r="D98" s="8"/>
      <c r="E98" s="86"/>
      <c r="F98" s="56">
        <v>2021</v>
      </c>
      <c r="G98" s="55">
        <f t="shared" si="6"/>
        <v>406.3</v>
      </c>
      <c r="H98" s="55">
        <v>0</v>
      </c>
      <c r="I98" s="30">
        <v>406.3</v>
      </c>
      <c r="J98" s="55">
        <v>0</v>
      </c>
      <c r="K98" s="55">
        <v>0</v>
      </c>
      <c r="L98" s="85"/>
      <c r="M98" s="85"/>
      <c r="N98" s="62"/>
      <c r="O98" s="62"/>
      <c r="P98" s="62"/>
    </row>
    <row r="99" spans="1:16" ht="18.75" customHeight="1">
      <c r="A99" s="72"/>
      <c r="B99" s="85"/>
      <c r="C99" s="9"/>
      <c r="D99" s="8"/>
      <c r="E99" s="86"/>
      <c r="F99" s="56">
        <v>2022</v>
      </c>
      <c r="G99" s="55">
        <f t="shared" si="6"/>
        <v>281.2</v>
      </c>
      <c r="H99" s="55">
        <v>0</v>
      </c>
      <c r="I99" s="30">
        <v>281.2</v>
      </c>
      <c r="J99" s="55">
        <v>0</v>
      </c>
      <c r="K99" s="55">
        <v>0</v>
      </c>
      <c r="L99" s="85"/>
      <c r="M99" s="85"/>
      <c r="N99" s="62"/>
      <c r="O99" s="62"/>
      <c r="P99" s="62"/>
    </row>
    <row r="100" spans="1:16" ht="18.75" customHeight="1">
      <c r="A100" s="72"/>
      <c r="B100" s="85"/>
      <c r="C100" s="9"/>
      <c r="D100" s="8"/>
      <c r="E100" s="86"/>
      <c r="F100" s="56">
        <v>2023</v>
      </c>
      <c r="G100" s="55">
        <f t="shared" si="6"/>
        <v>281.2</v>
      </c>
      <c r="H100" s="55">
        <v>0</v>
      </c>
      <c r="I100" s="30">
        <v>281.2</v>
      </c>
      <c r="J100" s="55">
        <v>0</v>
      </c>
      <c r="K100" s="55">
        <v>0</v>
      </c>
      <c r="L100" s="85"/>
      <c r="M100" s="85"/>
      <c r="N100" s="62"/>
      <c r="O100" s="62"/>
      <c r="P100" s="62"/>
    </row>
    <row r="101" spans="1:16" ht="18.75" customHeight="1">
      <c r="A101" s="72"/>
      <c r="B101" s="85"/>
      <c r="C101" s="9"/>
      <c r="D101" s="8"/>
      <c r="E101" s="86"/>
      <c r="F101" s="56">
        <v>2024</v>
      </c>
      <c r="G101" s="55">
        <f t="shared" si="6"/>
        <v>281.2</v>
      </c>
      <c r="H101" s="55">
        <v>0</v>
      </c>
      <c r="I101" s="30">
        <v>281.2</v>
      </c>
      <c r="J101" s="55">
        <v>0</v>
      </c>
      <c r="K101" s="55">
        <v>0</v>
      </c>
      <c r="L101" s="85"/>
      <c r="M101" s="85"/>
      <c r="N101" s="62"/>
      <c r="O101" s="62"/>
      <c r="P101" s="62"/>
    </row>
    <row r="102" spans="1:16" s="22" customFormat="1" ht="15.75" customHeight="1">
      <c r="A102" s="72" t="s">
        <v>51</v>
      </c>
      <c r="B102" s="85" t="s">
        <v>52</v>
      </c>
      <c r="C102" s="9"/>
      <c r="D102" s="8"/>
      <c r="E102" s="86">
        <v>1</v>
      </c>
      <c r="F102" s="56" t="s">
        <v>16</v>
      </c>
      <c r="G102" s="55">
        <f t="shared" si="6"/>
        <v>10826.7</v>
      </c>
      <c r="H102" s="55">
        <f>SUM(H103:H112)</f>
        <v>0</v>
      </c>
      <c r="I102" s="55">
        <f>SUM(I103:I112)</f>
        <v>8180</v>
      </c>
      <c r="J102" s="55">
        <f>SUM(J103:J112)</f>
        <v>2646.7</v>
      </c>
      <c r="K102" s="55">
        <f>SUM(K103:K112)</f>
        <v>0</v>
      </c>
      <c r="L102" s="85" t="s">
        <v>53</v>
      </c>
      <c r="M102" s="85" t="s">
        <v>37</v>
      </c>
      <c r="N102" s="62"/>
      <c r="O102" s="62"/>
      <c r="P102" s="62"/>
    </row>
    <row r="103" spans="1:16" s="22" customFormat="1" ht="15" customHeight="1">
      <c r="A103" s="72"/>
      <c r="B103" s="85"/>
      <c r="C103" s="9"/>
      <c r="D103" s="8"/>
      <c r="E103" s="86"/>
      <c r="F103" s="56">
        <v>2015</v>
      </c>
      <c r="G103" s="55">
        <f t="shared" si="6"/>
        <v>0</v>
      </c>
      <c r="H103" s="55">
        <f t="shared" ref="H103:K112" si="7">H114+H125</f>
        <v>0</v>
      </c>
      <c r="I103" s="55">
        <f t="shared" si="7"/>
        <v>0</v>
      </c>
      <c r="J103" s="55">
        <f t="shared" si="7"/>
        <v>0</v>
      </c>
      <c r="K103" s="55">
        <f t="shared" si="7"/>
        <v>0</v>
      </c>
      <c r="L103" s="85"/>
      <c r="M103" s="85"/>
      <c r="N103" s="62"/>
      <c r="O103" s="62"/>
      <c r="P103" s="62"/>
    </row>
    <row r="104" spans="1:16" s="22" customFormat="1" ht="15" customHeight="1">
      <c r="A104" s="72"/>
      <c r="B104" s="85"/>
      <c r="C104" s="9"/>
      <c r="D104" s="8"/>
      <c r="E104" s="86"/>
      <c r="F104" s="56">
        <v>2016</v>
      </c>
      <c r="G104" s="55">
        <f t="shared" si="6"/>
        <v>0</v>
      </c>
      <c r="H104" s="55">
        <f t="shared" si="7"/>
        <v>0</v>
      </c>
      <c r="I104" s="55">
        <f t="shared" si="7"/>
        <v>0</v>
      </c>
      <c r="J104" s="55">
        <f t="shared" si="7"/>
        <v>0</v>
      </c>
      <c r="K104" s="55">
        <f t="shared" si="7"/>
        <v>0</v>
      </c>
      <c r="L104" s="85"/>
      <c r="M104" s="85"/>
      <c r="N104" s="62"/>
      <c r="O104" s="62"/>
      <c r="P104" s="62"/>
    </row>
    <row r="105" spans="1:16" s="22" customFormat="1" ht="15" customHeight="1">
      <c r="A105" s="72"/>
      <c r="B105" s="85"/>
      <c r="C105" s="9"/>
      <c r="D105" s="8"/>
      <c r="E105" s="86"/>
      <c r="F105" s="56">
        <v>2017</v>
      </c>
      <c r="G105" s="55">
        <f t="shared" si="6"/>
        <v>10826.7</v>
      </c>
      <c r="H105" s="55">
        <f t="shared" si="7"/>
        <v>0</v>
      </c>
      <c r="I105" s="55">
        <f t="shared" si="7"/>
        <v>8180</v>
      </c>
      <c r="J105" s="55">
        <f>J116+J127</f>
        <v>2646.7</v>
      </c>
      <c r="K105" s="55">
        <f t="shared" si="7"/>
        <v>0</v>
      </c>
      <c r="L105" s="85"/>
      <c r="M105" s="85"/>
      <c r="N105" s="62"/>
      <c r="O105" s="62"/>
      <c r="P105" s="62"/>
    </row>
    <row r="106" spans="1:16" s="22" customFormat="1" ht="15" customHeight="1">
      <c r="A106" s="72"/>
      <c r="B106" s="85"/>
      <c r="C106" s="9"/>
      <c r="D106" s="8"/>
      <c r="E106" s="86"/>
      <c r="F106" s="56">
        <v>2018</v>
      </c>
      <c r="G106" s="55">
        <f t="shared" ref="G106:G137" si="8">SUM(H106:K106)</f>
        <v>0</v>
      </c>
      <c r="H106" s="55">
        <f t="shared" si="7"/>
        <v>0</v>
      </c>
      <c r="I106" s="55">
        <f t="shared" si="7"/>
        <v>0</v>
      </c>
      <c r="J106" s="55">
        <f t="shared" si="7"/>
        <v>0</v>
      </c>
      <c r="K106" s="55">
        <f t="shared" si="7"/>
        <v>0</v>
      </c>
      <c r="L106" s="85"/>
      <c r="M106" s="85"/>
      <c r="N106" s="62"/>
      <c r="O106" s="62"/>
      <c r="P106" s="62"/>
    </row>
    <row r="107" spans="1:16" s="22" customFormat="1" ht="15" customHeight="1">
      <c r="A107" s="72"/>
      <c r="B107" s="85"/>
      <c r="C107" s="9"/>
      <c r="D107" s="8"/>
      <c r="E107" s="86"/>
      <c r="F107" s="56">
        <v>2019</v>
      </c>
      <c r="G107" s="55">
        <f t="shared" si="8"/>
        <v>0</v>
      </c>
      <c r="H107" s="55">
        <f t="shared" si="7"/>
        <v>0</v>
      </c>
      <c r="I107" s="55">
        <f t="shared" si="7"/>
        <v>0</v>
      </c>
      <c r="J107" s="55">
        <f t="shared" si="7"/>
        <v>0</v>
      </c>
      <c r="K107" s="55">
        <f t="shared" si="7"/>
        <v>0</v>
      </c>
      <c r="L107" s="85"/>
      <c r="M107" s="85"/>
      <c r="N107" s="62"/>
      <c r="O107" s="62"/>
      <c r="P107" s="62"/>
    </row>
    <row r="108" spans="1:16" s="22" customFormat="1" ht="15" customHeight="1">
      <c r="A108" s="72"/>
      <c r="B108" s="85"/>
      <c r="C108" s="9"/>
      <c r="D108" s="8"/>
      <c r="E108" s="86"/>
      <c r="F108" s="56">
        <v>2020</v>
      </c>
      <c r="G108" s="55">
        <f t="shared" si="8"/>
        <v>0</v>
      </c>
      <c r="H108" s="55">
        <f t="shared" si="7"/>
        <v>0</v>
      </c>
      <c r="I108" s="55">
        <f t="shared" si="7"/>
        <v>0</v>
      </c>
      <c r="J108" s="55">
        <f t="shared" si="7"/>
        <v>0</v>
      </c>
      <c r="K108" s="55">
        <f t="shared" si="7"/>
        <v>0</v>
      </c>
      <c r="L108" s="85"/>
      <c r="M108" s="85"/>
      <c r="N108" s="62"/>
      <c r="O108" s="62"/>
      <c r="P108" s="62"/>
    </row>
    <row r="109" spans="1:16" s="22" customFormat="1" ht="15.75" customHeight="1">
      <c r="A109" s="72"/>
      <c r="B109" s="85"/>
      <c r="C109" s="9"/>
      <c r="D109" s="8"/>
      <c r="E109" s="86"/>
      <c r="F109" s="56">
        <v>2021</v>
      </c>
      <c r="G109" s="55">
        <f t="shared" si="8"/>
        <v>0</v>
      </c>
      <c r="H109" s="55">
        <f t="shared" si="7"/>
        <v>0</v>
      </c>
      <c r="I109" s="55">
        <f t="shared" si="7"/>
        <v>0</v>
      </c>
      <c r="J109" s="55">
        <f t="shared" si="7"/>
        <v>0</v>
      </c>
      <c r="K109" s="55">
        <f t="shared" si="7"/>
        <v>0</v>
      </c>
      <c r="L109" s="85"/>
      <c r="M109" s="85"/>
      <c r="N109" s="62"/>
      <c r="O109" s="62"/>
      <c r="P109" s="62"/>
    </row>
    <row r="110" spans="1:16" s="22" customFormat="1" ht="15.75" customHeight="1">
      <c r="A110" s="72"/>
      <c r="B110" s="85"/>
      <c r="C110" s="9"/>
      <c r="D110" s="8"/>
      <c r="E110" s="86"/>
      <c r="F110" s="56">
        <v>2022</v>
      </c>
      <c r="G110" s="55">
        <f t="shared" si="8"/>
        <v>0</v>
      </c>
      <c r="H110" s="55">
        <f t="shared" si="7"/>
        <v>0</v>
      </c>
      <c r="I110" s="55">
        <f t="shared" si="7"/>
        <v>0</v>
      </c>
      <c r="J110" s="55">
        <f t="shared" si="7"/>
        <v>0</v>
      </c>
      <c r="K110" s="55">
        <f t="shared" si="7"/>
        <v>0</v>
      </c>
      <c r="L110" s="85"/>
      <c r="M110" s="85"/>
      <c r="N110" s="62"/>
      <c r="O110" s="62"/>
      <c r="P110" s="62"/>
    </row>
    <row r="111" spans="1:16" s="22" customFormat="1" ht="15.75" customHeight="1">
      <c r="A111" s="72"/>
      <c r="B111" s="85"/>
      <c r="C111" s="9"/>
      <c r="D111" s="8"/>
      <c r="E111" s="86"/>
      <c r="F111" s="56">
        <v>2023</v>
      </c>
      <c r="G111" s="55">
        <f t="shared" si="8"/>
        <v>0</v>
      </c>
      <c r="H111" s="55">
        <f t="shared" si="7"/>
        <v>0</v>
      </c>
      <c r="I111" s="55">
        <f t="shared" si="7"/>
        <v>0</v>
      </c>
      <c r="J111" s="55">
        <f t="shared" si="7"/>
        <v>0</v>
      </c>
      <c r="K111" s="55">
        <f t="shared" si="7"/>
        <v>0</v>
      </c>
      <c r="L111" s="85"/>
      <c r="M111" s="85"/>
      <c r="N111" s="62"/>
      <c r="O111" s="62"/>
      <c r="P111" s="62"/>
    </row>
    <row r="112" spans="1:16" s="22" customFormat="1" ht="15.75" customHeight="1">
      <c r="A112" s="72"/>
      <c r="B112" s="85"/>
      <c r="C112" s="9"/>
      <c r="D112" s="8"/>
      <c r="E112" s="86"/>
      <c r="F112" s="56">
        <v>2024</v>
      </c>
      <c r="G112" s="55">
        <f t="shared" si="8"/>
        <v>0</v>
      </c>
      <c r="H112" s="55">
        <f t="shared" si="7"/>
        <v>0</v>
      </c>
      <c r="I112" s="55">
        <f t="shared" si="7"/>
        <v>0</v>
      </c>
      <c r="J112" s="55">
        <f t="shared" si="7"/>
        <v>0</v>
      </c>
      <c r="K112" s="55">
        <f t="shared" si="7"/>
        <v>0</v>
      </c>
      <c r="L112" s="85"/>
      <c r="M112" s="85"/>
      <c r="N112" s="62"/>
      <c r="O112" s="62"/>
      <c r="P112" s="62"/>
    </row>
    <row r="113" spans="1:16" s="22" customFormat="1" ht="19.149999999999999" customHeight="1">
      <c r="A113" s="72" t="s">
        <v>54</v>
      </c>
      <c r="B113" s="85" t="s">
        <v>55</v>
      </c>
      <c r="C113" s="9"/>
      <c r="D113" s="8"/>
      <c r="E113" s="86">
        <v>1</v>
      </c>
      <c r="F113" s="56" t="s">
        <v>16</v>
      </c>
      <c r="G113" s="55">
        <f t="shared" si="8"/>
        <v>10456.700000000001</v>
      </c>
      <c r="H113" s="55">
        <f>SUM(H114:H123)</f>
        <v>0</v>
      </c>
      <c r="I113" s="55">
        <f>SUM(I114:I123)</f>
        <v>8180</v>
      </c>
      <c r="J113" s="55">
        <f>SUM(J114:J123)</f>
        <v>2276.6999999999998</v>
      </c>
      <c r="K113" s="55">
        <f>SUM(K114:K123)</f>
        <v>0</v>
      </c>
      <c r="L113" s="85"/>
      <c r="M113" s="85"/>
      <c r="N113" s="62"/>
      <c r="O113" s="62"/>
      <c r="P113" s="62"/>
    </row>
    <row r="114" spans="1:16" s="22" customFormat="1">
      <c r="A114" s="72"/>
      <c r="B114" s="85"/>
      <c r="C114" s="9"/>
      <c r="D114" s="8"/>
      <c r="E114" s="86"/>
      <c r="F114" s="56">
        <v>2015</v>
      </c>
      <c r="G114" s="55">
        <f t="shared" si="8"/>
        <v>0</v>
      </c>
      <c r="H114" s="55">
        <v>0</v>
      </c>
      <c r="I114" s="55">
        <v>0</v>
      </c>
      <c r="J114" s="55">
        <v>0</v>
      </c>
      <c r="K114" s="55">
        <v>0</v>
      </c>
      <c r="L114" s="85"/>
      <c r="M114" s="85"/>
      <c r="N114" s="62"/>
      <c r="O114" s="62"/>
      <c r="P114" s="62"/>
    </row>
    <row r="115" spans="1:16" s="22" customFormat="1">
      <c r="A115" s="72"/>
      <c r="B115" s="85"/>
      <c r="C115" s="9"/>
      <c r="D115" s="8"/>
      <c r="E115" s="86"/>
      <c r="F115" s="56">
        <v>2016</v>
      </c>
      <c r="G115" s="55">
        <f t="shared" si="8"/>
        <v>0</v>
      </c>
      <c r="H115" s="55">
        <v>0</v>
      </c>
      <c r="I115" s="55">
        <v>0</v>
      </c>
      <c r="J115" s="55">
        <v>0</v>
      </c>
      <c r="K115" s="55">
        <v>0</v>
      </c>
      <c r="L115" s="85"/>
      <c r="M115" s="85"/>
      <c r="N115" s="62"/>
      <c r="O115" s="62"/>
      <c r="P115" s="62"/>
    </row>
    <row r="116" spans="1:16" s="22" customFormat="1">
      <c r="A116" s="72"/>
      <c r="B116" s="85"/>
      <c r="C116" s="9"/>
      <c r="D116" s="8"/>
      <c r="E116" s="86"/>
      <c r="F116" s="56">
        <v>2017</v>
      </c>
      <c r="G116" s="55">
        <f t="shared" si="8"/>
        <v>10456.700000000001</v>
      </c>
      <c r="H116" s="55">
        <v>0</v>
      </c>
      <c r="I116" s="55">
        <v>8180</v>
      </c>
      <c r="J116" s="55">
        <v>2276.6999999999998</v>
      </c>
      <c r="K116" s="55">
        <v>0</v>
      </c>
      <c r="L116" s="85"/>
      <c r="M116" s="85"/>
      <c r="N116" s="62"/>
      <c r="O116" s="62"/>
      <c r="P116" s="62"/>
    </row>
    <row r="117" spans="1:16" s="22" customFormat="1">
      <c r="A117" s="72"/>
      <c r="B117" s="85"/>
      <c r="C117" s="9"/>
      <c r="D117" s="8"/>
      <c r="E117" s="86"/>
      <c r="F117" s="56">
        <v>2018</v>
      </c>
      <c r="G117" s="55">
        <f t="shared" si="8"/>
        <v>0</v>
      </c>
      <c r="H117" s="55">
        <v>0</v>
      </c>
      <c r="I117" s="55">
        <v>0</v>
      </c>
      <c r="J117" s="55">
        <v>0</v>
      </c>
      <c r="K117" s="55">
        <v>0</v>
      </c>
      <c r="L117" s="85"/>
      <c r="M117" s="85"/>
      <c r="N117" s="62"/>
      <c r="O117" s="62"/>
      <c r="P117" s="62"/>
    </row>
    <row r="118" spans="1:16" s="22" customFormat="1">
      <c r="A118" s="72"/>
      <c r="B118" s="85"/>
      <c r="C118" s="9"/>
      <c r="D118" s="8"/>
      <c r="E118" s="86"/>
      <c r="F118" s="56">
        <v>2019</v>
      </c>
      <c r="G118" s="55">
        <f t="shared" si="8"/>
        <v>0</v>
      </c>
      <c r="H118" s="55">
        <v>0</v>
      </c>
      <c r="I118" s="55">
        <v>0</v>
      </c>
      <c r="J118" s="55">
        <v>0</v>
      </c>
      <c r="K118" s="55">
        <v>0</v>
      </c>
      <c r="L118" s="85"/>
      <c r="M118" s="85"/>
      <c r="N118" s="62"/>
      <c r="O118" s="62"/>
      <c r="P118" s="62"/>
    </row>
    <row r="119" spans="1:16" s="22" customFormat="1">
      <c r="A119" s="72"/>
      <c r="B119" s="85"/>
      <c r="C119" s="9"/>
      <c r="D119" s="8"/>
      <c r="E119" s="86"/>
      <c r="F119" s="56">
        <v>2020</v>
      </c>
      <c r="G119" s="55">
        <f t="shared" si="8"/>
        <v>0</v>
      </c>
      <c r="H119" s="55">
        <v>0</v>
      </c>
      <c r="I119" s="55">
        <v>0</v>
      </c>
      <c r="J119" s="55">
        <v>0</v>
      </c>
      <c r="K119" s="55">
        <v>0</v>
      </c>
      <c r="L119" s="85"/>
      <c r="M119" s="85"/>
      <c r="N119" s="62"/>
      <c r="O119" s="62"/>
      <c r="P119" s="62"/>
    </row>
    <row r="120" spans="1:16" s="22" customFormat="1">
      <c r="A120" s="72"/>
      <c r="B120" s="85"/>
      <c r="C120" s="9"/>
      <c r="D120" s="8"/>
      <c r="E120" s="86"/>
      <c r="F120" s="56">
        <v>2021</v>
      </c>
      <c r="G120" s="55">
        <f t="shared" si="8"/>
        <v>0</v>
      </c>
      <c r="H120" s="55">
        <v>0</v>
      </c>
      <c r="I120" s="55">
        <v>0</v>
      </c>
      <c r="J120" s="55">
        <v>0</v>
      </c>
      <c r="K120" s="55">
        <v>0</v>
      </c>
      <c r="L120" s="85"/>
      <c r="M120" s="85"/>
      <c r="N120" s="62"/>
      <c r="O120" s="62"/>
      <c r="P120" s="62"/>
    </row>
    <row r="121" spans="1:16" s="22" customFormat="1">
      <c r="A121" s="72"/>
      <c r="B121" s="85"/>
      <c r="C121" s="9"/>
      <c r="D121" s="8"/>
      <c r="E121" s="86"/>
      <c r="F121" s="56">
        <v>2022</v>
      </c>
      <c r="G121" s="55">
        <f t="shared" si="8"/>
        <v>0</v>
      </c>
      <c r="H121" s="55">
        <v>0</v>
      </c>
      <c r="I121" s="55">
        <v>0</v>
      </c>
      <c r="J121" s="55">
        <v>0</v>
      </c>
      <c r="K121" s="55">
        <v>0</v>
      </c>
      <c r="L121" s="85"/>
      <c r="M121" s="85"/>
      <c r="N121" s="62"/>
      <c r="O121" s="62"/>
      <c r="P121" s="62"/>
    </row>
    <row r="122" spans="1:16" s="22" customFormat="1">
      <c r="A122" s="72"/>
      <c r="B122" s="85"/>
      <c r="C122" s="9"/>
      <c r="D122" s="8"/>
      <c r="E122" s="86"/>
      <c r="F122" s="56">
        <v>2023</v>
      </c>
      <c r="G122" s="55">
        <f t="shared" si="8"/>
        <v>0</v>
      </c>
      <c r="H122" s="55">
        <v>0</v>
      </c>
      <c r="I122" s="55">
        <v>0</v>
      </c>
      <c r="J122" s="55">
        <v>0</v>
      </c>
      <c r="K122" s="55">
        <v>0</v>
      </c>
      <c r="L122" s="85"/>
      <c r="M122" s="85"/>
      <c r="N122" s="62"/>
      <c r="O122" s="62"/>
      <c r="P122" s="62"/>
    </row>
    <row r="123" spans="1:16" s="22" customFormat="1">
      <c r="A123" s="72"/>
      <c r="B123" s="85"/>
      <c r="C123" s="9"/>
      <c r="D123" s="8"/>
      <c r="E123" s="86"/>
      <c r="F123" s="56">
        <v>2024</v>
      </c>
      <c r="G123" s="55">
        <f t="shared" si="8"/>
        <v>0</v>
      </c>
      <c r="H123" s="55">
        <v>0</v>
      </c>
      <c r="I123" s="55">
        <v>0</v>
      </c>
      <c r="J123" s="55">
        <v>0</v>
      </c>
      <c r="K123" s="55">
        <v>0</v>
      </c>
      <c r="L123" s="85"/>
      <c r="M123" s="85"/>
      <c r="N123" s="62"/>
      <c r="O123" s="62"/>
      <c r="P123" s="62"/>
    </row>
    <row r="124" spans="1:16" s="22" customFormat="1">
      <c r="A124" s="72" t="s">
        <v>56</v>
      </c>
      <c r="B124" s="85" t="s">
        <v>57</v>
      </c>
      <c r="C124" s="9"/>
      <c r="D124" s="8"/>
      <c r="E124" s="86">
        <v>1</v>
      </c>
      <c r="F124" s="56" t="s">
        <v>16</v>
      </c>
      <c r="G124" s="55">
        <f t="shared" si="8"/>
        <v>370</v>
      </c>
      <c r="H124" s="55">
        <f>SUM(H125:H134)</f>
        <v>0</v>
      </c>
      <c r="I124" s="55">
        <f>SUM(I125:I134)</f>
        <v>0</v>
      </c>
      <c r="J124" s="55">
        <f>SUM(J125:J134)</f>
        <v>370</v>
      </c>
      <c r="K124" s="55">
        <f>SUM(K125:K134)</f>
        <v>0</v>
      </c>
      <c r="L124" s="85"/>
      <c r="M124" s="85"/>
      <c r="N124" s="62"/>
      <c r="O124" s="62"/>
      <c r="P124" s="62"/>
    </row>
    <row r="125" spans="1:16" s="22" customFormat="1">
      <c r="A125" s="72"/>
      <c r="B125" s="85"/>
      <c r="C125" s="9"/>
      <c r="D125" s="8"/>
      <c r="E125" s="86"/>
      <c r="F125" s="56">
        <v>2015</v>
      </c>
      <c r="G125" s="55">
        <f t="shared" si="8"/>
        <v>0</v>
      </c>
      <c r="H125" s="55">
        <v>0</v>
      </c>
      <c r="I125" s="55">
        <v>0</v>
      </c>
      <c r="J125" s="55">
        <v>0</v>
      </c>
      <c r="K125" s="55">
        <v>0</v>
      </c>
      <c r="L125" s="85"/>
      <c r="M125" s="85"/>
      <c r="N125" s="62"/>
      <c r="O125" s="62"/>
      <c r="P125" s="62"/>
    </row>
    <row r="126" spans="1:16" s="22" customFormat="1">
      <c r="A126" s="72"/>
      <c r="B126" s="85"/>
      <c r="C126" s="9"/>
      <c r="D126" s="8"/>
      <c r="E126" s="86"/>
      <c r="F126" s="56">
        <v>2016</v>
      </c>
      <c r="G126" s="55">
        <f t="shared" si="8"/>
        <v>0</v>
      </c>
      <c r="H126" s="55">
        <v>0</v>
      </c>
      <c r="I126" s="55">
        <v>0</v>
      </c>
      <c r="J126" s="55">
        <v>0</v>
      </c>
      <c r="K126" s="55">
        <v>0</v>
      </c>
      <c r="L126" s="85"/>
      <c r="M126" s="85"/>
      <c r="N126" s="62"/>
      <c r="O126" s="62"/>
      <c r="P126" s="62"/>
    </row>
    <row r="127" spans="1:16" s="22" customFormat="1">
      <c r="A127" s="72"/>
      <c r="B127" s="85"/>
      <c r="C127" s="9"/>
      <c r="D127" s="8"/>
      <c r="E127" s="86"/>
      <c r="F127" s="56">
        <v>2017</v>
      </c>
      <c r="G127" s="55">
        <f t="shared" si="8"/>
        <v>370</v>
      </c>
      <c r="H127" s="55">
        <v>0</v>
      </c>
      <c r="I127" s="55">
        <v>0</v>
      </c>
      <c r="J127" s="55">
        <v>370</v>
      </c>
      <c r="K127" s="55">
        <v>0</v>
      </c>
      <c r="L127" s="85"/>
      <c r="M127" s="85"/>
      <c r="N127" s="62"/>
      <c r="O127" s="62"/>
      <c r="P127" s="62"/>
    </row>
    <row r="128" spans="1:16" s="22" customFormat="1">
      <c r="A128" s="72"/>
      <c r="B128" s="85"/>
      <c r="C128" s="9"/>
      <c r="D128" s="8"/>
      <c r="E128" s="86"/>
      <c r="F128" s="56">
        <v>2018</v>
      </c>
      <c r="G128" s="55">
        <f t="shared" si="8"/>
        <v>0</v>
      </c>
      <c r="H128" s="55">
        <v>0</v>
      </c>
      <c r="I128" s="55">
        <v>0</v>
      </c>
      <c r="J128" s="55">
        <v>0</v>
      </c>
      <c r="K128" s="55">
        <v>0</v>
      </c>
      <c r="L128" s="85"/>
      <c r="M128" s="85"/>
      <c r="N128" s="62"/>
      <c r="O128" s="62"/>
      <c r="P128" s="62"/>
    </row>
    <row r="129" spans="1:16" s="22" customFormat="1">
      <c r="A129" s="72"/>
      <c r="B129" s="85"/>
      <c r="C129" s="9"/>
      <c r="D129" s="8"/>
      <c r="E129" s="86"/>
      <c r="F129" s="56">
        <v>2019</v>
      </c>
      <c r="G129" s="55">
        <f t="shared" si="8"/>
        <v>0</v>
      </c>
      <c r="H129" s="55">
        <v>0</v>
      </c>
      <c r="I129" s="55">
        <v>0</v>
      </c>
      <c r="J129" s="55">
        <v>0</v>
      </c>
      <c r="K129" s="55">
        <v>0</v>
      </c>
      <c r="L129" s="85"/>
      <c r="M129" s="85"/>
      <c r="N129" s="62"/>
      <c r="O129" s="62"/>
      <c r="P129" s="62"/>
    </row>
    <row r="130" spans="1:16" s="22" customFormat="1">
      <c r="A130" s="72"/>
      <c r="B130" s="85"/>
      <c r="C130" s="9"/>
      <c r="D130" s="8"/>
      <c r="E130" s="86"/>
      <c r="F130" s="56">
        <v>2020</v>
      </c>
      <c r="G130" s="55">
        <f t="shared" si="8"/>
        <v>0</v>
      </c>
      <c r="H130" s="55">
        <v>0</v>
      </c>
      <c r="I130" s="55">
        <v>0</v>
      </c>
      <c r="J130" s="55">
        <v>0</v>
      </c>
      <c r="K130" s="55">
        <v>0</v>
      </c>
      <c r="L130" s="85"/>
      <c r="M130" s="85"/>
      <c r="N130" s="62"/>
      <c r="O130" s="62"/>
      <c r="P130" s="62"/>
    </row>
    <row r="131" spans="1:16" s="22" customFormat="1">
      <c r="A131" s="72"/>
      <c r="B131" s="85"/>
      <c r="C131" s="9"/>
      <c r="D131" s="8"/>
      <c r="E131" s="86"/>
      <c r="F131" s="56">
        <v>2021</v>
      </c>
      <c r="G131" s="55">
        <f t="shared" si="8"/>
        <v>0</v>
      </c>
      <c r="H131" s="55">
        <v>0</v>
      </c>
      <c r="I131" s="55">
        <v>0</v>
      </c>
      <c r="J131" s="55">
        <v>0</v>
      </c>
      <c r="K131" s="55">
        <v>0</v>
      </c>
      <c r="L131" s="85"/>
      <c r="M131" s="85"/>
      <c r="N131" s="62"/>
      <c r="O131" s="62"/>
      <c r="P131" s="62"/>
    </row>
    <row r="132" spans="1:16" s="22" customFormat="1">
      <c r="A132" s="72"/>
      <c r="B132" s="85"/>
      <c r="C132" s="9"/>
      <c r="D132" s="8"/>
      <c r="E132" s="86"/>
      <c r="F132" s="56">
        <v>2022</v>
      </c>
      <c r="G132" s="55">
        <f t="shared" si="8"/>
        <v>0</v>
      </c>
      <c r="H132" s="55">
        <v>0</v>
      </c>
      <c r="I132" s="55">
        <v>0</v>
      </c>
      <c r="J132" s="55">
        <v>0</v>
      </c>
      <c r="K132" s="55">
        <v>0</v>
      </c>
      <c r="L132" s="85"/>
      <c r="M132" s="85"/>
      <c r="N132" s="62"/>
      <c r="O132" s="62"/>
      <c r="P132" s="62"/>
    </row>
    <row r="133" spans="1:16" s="22" customFormat="1">
      <c r="A133" s="72"/>
      <c r="B133" s="85"/>
      <c r="C133" s="9"/>
      <c r="D133" s="8"/>
      <c r="E133" s="86"/>
      <c r="F133" s="56">
        <v>2023</v>
      </c>
      <c r="G133" s="55">
        <f t="shared" si="8"/>
        <v>0</v>
      </c>
      <c r="H133" s="55">
        <v>0</v>
      </c>
      <c r="I133" s="55">
        <v>0</v>
      </c>
      <c r="J133" s="55">
        <v>0</v>
      </c>
      <c r="K133" s="55">
        <v>0</v>
      </c>
      <c r="L133" s="85"/>
      <c r="M133" s="85"/>
      <c r="N133" s="62"/>
      <c r="O133" s="62"/>
      <c r="P133" s="62"/>
    </row>
    <row r="134" spans="1:16" s="22" customFormat="1">
      <c r="A134" s="72"/>
      <c r="B134" s="85"/>
      <c r="C134" s="9"/>
      <c r="D134" s="8"/>
      <c r="E134" s="86"/>
      <c r="F134" s="56">
        <v>2024</v>
      </c>
      <c r="G134" s="55">
        <f t="shared" si="8"/>
        <v>0</v>
      </c>
      <c r="H134" s="55">
        <v>0</v>
      </c>
      <c r="I134" s="55">
        <v>0</v>
      </c>
      <c r="J134" s="55">
        <v>0</v>
      </c>
      <c r="K134" s="55">
        <v>0</v>
      </c>
      <c r="L134" s="85"/>
      <c r="M134" s="85"/>
      <c r="N134" s="62"/>
      <c r="O134" s="62"/>
      <c r="P134" s="62"/>
    </row>
    <row r="135" spans="1:16" s="22" customFormat="1">
      <c r="A135" s="73" t="s">
        <v>59</v>
      </c>
      <c r="B135" s="85" t="s">
        <v>58</v>
      </c>
      <c r="C135" s="9"/>
      <c r="D135" s="8"/>
      <c r="E135" s="76">
        <v>1</v>
      </c>
      <c r="F135" s="56" t="s">
        <v>16</v>
      </c>
      <c r="G135" s="55">
        <f t="shared" si="8"/>
        <v>208783.09999999998</v>
      </c>
      <c r="H135" s="55">
        <f>SUM(H136:H145)</f>
        <v>0</v>
      </c>
      <c r="I135" s="55">
        <f>SUM(I136:I145)</f>
        <v>167583.69999999998</v>
      </c>
      <c r="J135" s="55">
        <f>SUM(J136:J145)</f>
        <v>41199.4</v>
      </c>
      <c r="K135" s="55">
        <f>SUM(K136:K145)</f>
        <v>0</v>
      </c>
      <c r="L135" s="85"/>
      <c r="M135" s="96" t="s">
        <v>37</v>
      </c>
      <c r="N135" s="62"/>
      <c r="O135" s="62"/>
      <c r="P135" s="62"/>
    </row>
    <row r="136" spans="1:16" s="22" customFormat="1">
      <c r="A136" s="74"/>
      <c r="B136" s="85"/>
      <c r="C136" s="9"/>
      <c r="D136" s="8"/>
      <c r="E136" s="77"/>
      <c r="F136" s="56">
        <v>2015</v>
      </c>
      <c r="G136" s="55">
        <f t="shared" si="8"/>
        <v>0</v>
      </c>
      <c r="H136" s="55">
        <f>H147+H180+H235</f>
        <v>0</v>
      </c>
      <c r="I136" s="55">
        <f t="shared" ref="I136:K136" si="9">I147+I180+I235</f>
        <v>0</v>
      </c>
      <c r="J136" s="55">
        <f t="shared" si="9"/>
        <v>0</v>
      </c>
      <c r="K136" s="55">
        <f t="shared" si="9"/>
        <v>0</v>
      </c>
      <c r="L136" s="85"/>
      <c r="M136" s="97"/>
      <c r="N136" s="62"/>
      <c r="O136" s="62"/>
      <c r="P136" s="62"/>
    </row>
    <row r="137" spans="1:16" s="22" customFormat="1">
      <c r="A137" s="74"/>
      <c r="B137" s="85"/>
      <c r="C137" s="9"/>
      <c r="D137" s="8"/>
      <c r="E137" s="77"/>
      <c r="F137" s="56">
        <v>2016</v>
      </c>
      <c r="G137" s="55">
        <f t="shared" si="8"/>
        <v>0</v>
      </c>
      <c r="H137" s="55">
        <f t="shared" ref="H137:K137" si="10">H148+H181+H236</f>
        <v>0</v>
      </c>
      <c r="I137" s="55">
        <f t="shared" si="10"/>
        <v>0</v>
      </c>
      <c r="J137" s="55">
        <f t="shared" si="10"/>
        <v>0</v>
      </c>
      <c r="K137" s="55">
        <f t="shared" si="10"/>
        <v>0</v>
      </c>
      <c r="L137" s="85"/>
      <c r="M137" s="97"/>
      <c r="N137" s="62"/>
      <c r="O137" s="62"/>
      <c r="P137" s="62"/>
    </row>
    <row r="138" spans="1:16" s="22" customFormat="1">
      <c r="A138" s="74"/>
      <c r="B138" s="85"/>
      <c r="C138" s="9"/>
      <c r="D138" s="8"/>
      <c r="E138" s="77"/>
      <c r="F138" s="56">
        <v>2017</v>
      </c>
      <c r="G138" s="55">
        <f t="shared" ref="G138:G169" si="11">SUM(H138:K138)</f>
        <v>0</v>
      </c>
      <c r="H138" s="55">
        <f t="shared" ref="H138:K138" si="12">H149+H182+H237</f>
        <v>0</v>
      </c>
      <c r="I138" s="55">
        <f t="shared" si="12"/>
        <v>0</v>
      </c>
      <c r="J138" s="55">
        <f t="shared" si="12"/>
        <v>0</v>
      </c>
      <c r="K138" s="55">
        <f t="shared" si="12"/>
        <v>0</v>
      </c>
      <c r="L138" s="85"/>
      <c r="M138" s="97"/>
      <c r="N138" s="62"/>
      <c r="O138" s="62"/>
      <c r="P138" s="62"/>
    </row>
    <row r="139" spans="1:16" s="22" customFormat="1">
      <c r="A139" s="74"/>
      <c r="B139" s="85"/>
      <c r="C139" s="9"/>
      <c r="D139" s="8"/>
      <c r="E139" s="77"/>
      <c r="F139" s="56">
        <v>2018</v>
      </c>
      <c r="G139" s="55">
        <f t="shared" si="11"/>
        <v>2859.6</v>
      </c>
      <c r="H139" s="55">
        <f t="shared" ref="H139:K139" si="13">H150+H183+H238</f>
        <v>0</v>
      </c>
      <c r="I139" s="55">
        <f t="shared" si="13"/>
        <v>0</v>
      </c>
      <c r="J139" s="55">
        <f t="shared" si="13"/>
        <v>2859.6</v>
      </c>
      <c r="K139" s="55">
        <f t="shared" si="13"/>
        <v>0</v>
      </c>
      <c r="L139" s="85"/>
      <c r="M139" s="97"/>
      <c r="N139" s="62"/>
      <c r="O139" s="62"/>
      <c r="P139" s="62"/>
    </row>
    <row r="140" spans="1:16" s="22" customFormat="1">
      <c r="A140" s="74"/>
      <c r="B140" s="85"/>
      <c r="C140" s="9"/>
      <c r="D140" s="8"/>
      <c r="E140" s="77"/>
      <c r="F140" s="56">
        <v>2019</v>
      </c>
      <c r="G140" s="55">
        <f t="shared" si="11"/>
        <v>2298.6</v>
      </c>
      <c r="H140" s="55">
        <f t="shared" ref="H140:K140" si="14">H151+H184+H239</f>
        <v>0</v>
      </c>
      <c r="I140" s="55">
        <f t="shared" si="14"/>
        <v>0</v>
      </c>
      <c r="J140" s="55">
        <f t="shared" si="14"/>
        <v>2298.6</v>
      </c>
      <c r="K140" s="55">
        <f t="shared" si="14"/>
        <v>0</v>
      </c>
      <c r="L140" s="85"/>
      <c r="M140" s="97"/>
      <c r="N140" s="62"/>
      <c r="O140" s="62"/>
      <c r="P140" s="62"/>
    </row>
    <row r="141" spans="1:16" s="22" customFormat="1">
      <c r="A141" s="74"/>
      <c r="B141" s="85"/>
      <c r="C141" s="9"/>
      <c r="D141" s="8"/>
      <c r="E141" s="77"/>
      <c r="F141" s="56">
        <v>2020</v>
      </c>
      <c r="G141" s="55">
        <f t="shared" si="11"/>
        <v>5965.7000000000007</v>
      </c>
      <c r="H141" s="55">
        <f t="shared" ref="H141:K141" si="15">H152+H185+H240</f>
        <v>0</v>
      </c>
      <c r="I141" s="55">
        <f t="shared" si="15"/>
        <v>0</v>
      </c>
      <c r="J141" s="55">
        <f t="shared" si="15"/>
        <v>5965.7000000000007</v>
      </c>
      <c r="K141" s="55">
        <f t="shared" si="15"/>
        <v>0</v>
      </c>
      <c r="L141" s="85"/>
      <c r="M141" s="97"/>
      <c r="N141" s="62"/>
      <c r="O141" s="62"/>
      <c r="P141" s="62"/>
    </row>
    <row r="142" spans="1:16" s="22" customFormat="1">
      <c r="A142" s="74"/>
      <c r="B142" s="85"/>
      <c r="C142" s="9"/>
      <c r="D142" s="8"/>
      <c r="E142" s="77"/>
      <c r="F142" s="56">
        <v>2021</v>
      </c>
      <c r="G142" s="55">
        <f t="shared" si="11"/>
        <v>6196.2000000000007</v>
      </c>
      <c r="H142" s="55">
        <f t="shared" ref="H142:K142" si="16">H153+H186+H241</f>
        <v>0</v>
      </c>
      <c r="I142" s="55">
        <f t="shared" si="16"/>
        <v>2905.6</v>
      </c>
      <c r="J142" s="55">
        <f t="shared" si="16"/>
        <v>3290.6000000000004</v>
      </c>
      <c r="K142" s="55">
        <f t="shared" si="16"/>
        <v>0</v>
      </c>
      <c r="L142" s="85"/>
      <c r="M142" s="97"/>
      <c r="N142" s="62"/>
      <c r="O142" s="62"/>
      <c r="P142" s="62"/>
    </row>
    <row r="143" spans="1:16" s="22" customFormat="1">
      <c r="A143" s="74"/>
      <c r="B143" s="85"/>
      <c r="C143" s="9"/>
      <c r="D143" s="8"/>
      <c r="E143" s="77"/>
      <c r="F143" s="56">
        <v>2022</v>
      </c>
      <c r="G143" s="55">
        <f t="shared" si="11"/>
        <v>191462.99999999997</v>
      </c>
      <c r="H143" s="55">
        <f t="shared" ref="H143:K143" si="17">H154+H187+H242</f>
        <v>0</v>
      </c>
      <c r="I143" s="55">
        <f t="shared" si="17"/>
        <v>164678.09999999998</v>
      </c>
      <c r="J143" s="55">
        <f t="shared" si="17"/>
        <v>26784.9</v>
      </c>
      <c r="K143" s="55">
        <f t="shared" si="17"/>
        <v>0</v>
      </c>
      <c r="L143" s="85"/>
      <c r="M143" s="97"/>
      <c r="N143" s="62"/>
      <c r="O143" s="62"/>
      <c r="P143" s="62"/>
    </row>
    <row r="144" spans="1:16" s="22" customFormat="1">
      <c r="A144" s="74"/>
      <c r="B144" s="85"/>
      <c r="C144" s="9"/>
      <c r="D144" s="8"/>
      <c r="E144" s="77"/>
      <c r="F144" s="56">
        <v>2023</v>
      </c>
      <c r="G144" s="55">
        <f t="shared" si="11"/>
        <v>0</v>
      </c>
      <c r="H144" s="55">
        <f t="shared" ref="H144:K144" si="18">H155+H188+H243</f>
        <v>0</v>
      </c>
      <c r="I144" s="55">
        <f t="shared" si="18"/>
        <v>0</v>
      </c>
      <c r="J144" s="55">
        <f t="shared" si="18"/>
        <v>0</v>
      </c>
      <c r="K144" s="55">
        <f t="shared" si="18"/>
        <v>0</v>
      </c>
      <c r="L144" s="85"/>
      <c r="M144" s="97"/>
      <c r="N144" s="62"/>
      <c r="O144" s="62"/>
      <c r="P144" s="62"/>
    </row>
    <row r="145" spans="1:16" s="22" customFormat="1">
      <c r="A145" s="75"/>
      <c r="B145" s="85"/>
      <c r="C145" s="9"/>
      <c r="D145" s="8"/>
      <c r="E145" s="78"/>
      <c r="F145" s="56">
        <v>2024</v>
      </c>
      <c r="G145" s="55">
        <f t="shared" si="11"/>
        <v>0</v>
      </c>
      <c r="H145" s="55">
        <f t="shared" ref="H145:K145" si="19">H156+H189+H244</f>
        <v>0</v>
      </c>
      <c r="I145" s="55">
        <f t="shared" si="19"/>
        <v>0</v>
      </c>
      <c r="J145" s="55">
        <f t="shared" si="19"/>
        <v>0</v>
      </c>
      <c r="K145" s="55">
        <f t="shared" si="19"/>
        <v>0</v>
      </c>
      <c r="L145" s="85"/>
      <c r="M145" s="98"/>
      <c r="N145" s="62"/>
      <c r="O145" s="62"/>
      <c r="P145" s="62"/>
    </row>
    <row r="146" spans="1:16" s="26" customFormat="1" ht="15.75" customHeight="1">
      <c r="A146" s="73" t="s">
        <v>60</v>
      </c>
      <c r="B146" s="85" t="s">
        <v>121</v>
      </c>
      <c r="C146" s="9"/>
      <c r="D146" s="8"/>
      <c r="E146" s="86">
        <v>1</v>
      </c>
      <c r="F146" s="56" t="s">
        <v>16</v>
      </c>
      <c r="G146" s="55">
        <f t="shared" si="11"/>
        <v>112927.09999999999</v>
      </c>
      <c r="H146" s="55">
        <f>SUM(H147:H156)</f>
        <v>0</v>
      </c>
      <c r="I146" s="55">
        <f>SUM(I147:I156)</f>
        <v>92036.9</v>
      </c>
      <c r="J146" s="55">
        <f>SUM(J147:J156)</f>
        <v>20890.2</v>
      </c>
      <c r="K146" s="55">
        <f>SUM(K147:K156)</f>
        <v>0</v>
      </c>
      <c r="L146" s="85" t="s">
        <v>107</v>
      </c>
      <c r="M146" s="96" t="s">
        <v>37</v>
      </c>
      <c r="N146" s="62"/>
      <c r="O146" s="62"/>
      <c r="P146" s="62"/>
    </row>
    <row r="147" spans="1:16" s="26" customFormat="1" ht="15" customHeight="1">
      <c r="A147" s="74"/>
      <c r="B147" s="85"/>
      <c r="C147" s="9"/>
      <c r="D147" s="8"/>
      <c r="E147" s="86"/>
      <c r="F147" s="56">
        <v>2015</v>
      </c>
      <c r="G147" s="55">
        <f t="shared" si="11"/>
        <v>0</v>
      </c>
      <c r="H147" s="55">
        <f t="shared" ref="H147:K156" si="20">H158+H169</f>
        <v>0</v>
      </c>
      <c r="I147" s="55">
        <f t="shared" si="20"/>
        <v>0</v>
      </c>
      <c r="J147" s="55">
        <f t="shared" si="20"/>
        <v>0</v>
      </c>
      <c r="K147" s="55">
        <f t="shared" si="20"/>
        <v>0</v>
      </c>
      <c r="L147" s="85"/>
      <c r="M147" s="97"/>
      <c r="N147" s="62"/>
      <c r="O147" s="62"/>
      <c r="P147" s="62"/>
    </row>
    <row r="148" spans="1:16" s="26" customFormat="1" ht="15" customHeight="1">
      <c r="A148" s="74"/>
      <c r="B148" s="85"/>
      <c r="C148" s="9"/>
      <c r="D148" s="8"/>
      <c r="E148" s="86"/>
      <c r="F148" s="56">
        <v>2016</v>
      </c>
      <c r="G148" s="55">
        <f t="shared" si="11"/>
        <v>0</v>
      </c>
      <c r="H148" s="55">
        <f t="shared" si="20"/>
        <v>0</v>
      </c>
      <c r="I148" s="55">
        <f t="shared" si="20"/>
        <v>0</v>
      </c>
      <c r="J148" s="55">
        <f t="shared" si="20"/>
        <v>0</v>
      </c>
      <c r="K148" s="55">
        <f t="shared" si="20"/>
        <v>0</v>
      </c>
      <c r="L148" s="85"/>
      <c r="M148" s="97"/>
      <c r="N148" s="62"/>
      <c r="O148" s="62"/>
      <c r="P148" s="62"/>
    </row>
    <row r="149" spans="1:16" s="26" customFormat="1" ht="15" customHeight="1">
      <c r="A149" s="74"/>
      <c r="B149" s="85"/>
      <c r="C149" s="9"/>
      <c r="D149" s="8"/>
      <c r="E149" s="86"/>
      <c r="F149" s="56">
        <v>2017</v>
      </c>
      <c r="G149" s="55">
        <f t="shared" si="11"/>
        <v>0</v>
      </c>
      <c r="H149" s="55">
        <f t="shared" si="20"/>
        <v>0</v>
      </c>
      <c r="I149" s="55">
        <f t="shared" si="20"/>
        <v>0</v>
      </c>
      <c r="J149" s="55">
        <f t="shared" si="20"/>
        <v>0</v>
      </c>
      <c r="K149" s="55">
        <f t="shared" si="20"/>
        <v>0</v>
      </c>
      <c r="L149" s="85"/>
      <c r="M149" s="97"/>
      <c r="N149" s="62"/>
      <c r="O149" s="62"/>
      <c r="P149" s="62"/>
    </row>
    <row r="150" spans="1:16" s="26" customFormat="1" ht="15" customHeight="1">
      <c r="A150" s="74"/>
      <c r="B150" s="85"/>
      <c r="C150" s="9"/>
      <c r="D150" s="8"/>
      <c r="E150" s="86"/>
      <c r="F150" s="56">
        <v>2018</v>
      </c>
      <c r="G150" s="55">
        <f t="shared" si="11"/>
        <v>2859.6</v>
      </c>
      <c r="H150" s="55">
        <f t="shared" si="20"/>
        <v>0</v>
      </c>
      <c r="I150" s="55">
        <f t="shared" si="20"/>
        <v>0</v>
      </c>
      <c r="J150" s="55">
        <f t="shared" si="20"/>
        <v>2859.6</v>
      </c>
      <c r="K150" s="55">
        <f t="shared" si="20"/>
        <v>0</v>
      </c>
      <c r="L150" s="85"/>
      <c r="M150" s="97"/>
      <c r="N150" s="62"/>
      <c r="O150" s="62"/>
      <c r="P150" s="62"/>
    </row>
    <row r="151" spans="1:16" s="26" customFormat="1" ht="15" customHeight="1">
      <c r="A151" s="74"/>
      <c r="B151" s="85"/>
      <c r="C151" s="9"/>
      <c r="D151" s="8"/>
      <c r="E151" s="86"/>
      <c r="F151" s="56">
        <v>2019</v>
      </c>
      <c r="G151" s="55">
        <f t="shared" si="11"/>
        <v>2298.6</v>
      </c>
      <c r="H151" s="55">
        <f t="shared" si="20"/>
        <v>0</v>
      </c>
      <c r="I151" s="55">
        <f t="shared" si="20"/>
        <v>0</v>
      </c>
      <c r="J151" s="55">
        <f t="shared" si="20"/>
        <v>2298.6</v>
      </c>
      <c r="K151" s="55">
        <f t="shared" si="20"/>
        <v>0</v>
      </c>
      <c r="L151" s="85"/>
      <c r="M151" s="97"/>
      <c r="N151" s="62"/>
      <c r="O151" s="62"/>
      <c r="P151" s="62"/>
    </row>
    <row r="152" spans="1:16" s="26" customFormat="1" ht="15" customHeight="1">
      <c r="A152" s="74"/>
      <c r="B152" s="85"/>
      <c r="C152" s="9"/>
      <c r="D152" s="8"/>
      <c r="E152" s="86"/>
      <c r="F152" s="56">
        <v>2020</v>
      </c>
      <c r="G152" s="55">
        <f t="shared" si="11"/>
        <v>595.6</v>
      </c>
      <c r="H152" s="55">
        <f t="shared" si="20"/>
        <v>0</v>
      </c>
      <c r="I152" s="55">
        <f>I163+I174</f>
        <v>0</v>
      </c>
      <c r="J152" s="55">
        <f>J163+J174</f>
        <v>595.6</v>
      </c>
      <c r="K152" s="55">
        <f t="shared" si="20"/>
        <v>0</v>
      </c>
      <c r="L152" s="85"/>
      <c r="M152" s="97"/>
      <c r="N152" s="62"/>
      <c r="O152" s="62"/>
      <c r="P152" s="62"/>
    </row>
    <row r="153" spans="1:16" s="26" customFormat="1" ht="15.75" customHeight="1">
      <c r="A153" s="74"/>
      <c r="B153" s="85"/>
      <c r="C153" s="9"/>
      <c r="D153" s="8"/>
      <c r="E153" s="86"/>
      <c r="F153" s="56">
        <v>2021</v>
      </c>
      <c r="G153" s="55">
        <f t="shared" si="11"/>
        <v>333.5</v>
      </c>
      <c r="H153" s="55">
        <f t="shared" si="20"/>
        <v>0</v>
      </c>
      <c r="I153" s="55">
        <f t="shared" si="20"/>
        <v>0</v>
      </c>
      <c r="J153" s="55">
        <f t="shared" si="20"/>
        <v>333.5</v>
      </c>
      <c r="K153" s="55">
        <f t="shared" si="20"/>
        <v>0</v>
      </c>
      <c r="L153" s="85"/>
      <c r="M153" s="97"/>
      <c r="N153" s="62"/>
      <c r="O153" s="62"/>
      <c r="P153" s="62"/>
    </row>
    <row r="154" spans="1:16" s="26" customFormat="1" ht="15.75" customHeight="1">
      <c r="A154" s="74"/>
      <c r="B154" s="85"/>
      <c r="C154" s="9"/>
      <c r="D154" s="8"/>
      <c r="E154" s="86"/>
      <c r="F154" s="56">
        <v>2022</v>
      </c>
      <c r="G154" s="55">
        <f t="shared" si="11"/>
        <v>106839.79999999999</v>
      </c>
      <c r="H154" s="55">
        <f t="shared" si="20"/>
        <v>0</v>
      </c>
      <c r="I154" s="55">
        <f t="shared" si="20"/>
        <v>92036.9</v>
      </c>
      <c r="J154" s="55">
        <f t="shared" si="20"/>
        <v>14802.9</v>
      </c>
      <c r="K154" s="55">
        <f t="shared" si="20"/>
        <v>0</v>
      </c>
      <c r="L154" s="85"/>
      <c r="M154" s="97"/>
      <c r="N154" s="62"/>
      <c r="O154" s="62"/>
      <c r="P154" s="62"/>
    </row>
    <row r="155" spans="1:16" s="26" customFormat="1" ht="15.75" customHeight="1">
      <c r="A155" s="74"/>
      <c r="B155" s="85"/>
      <c r="C155" s="9"/>
      <c r="D155" s="8"/>
      <c r="E155" s="86"/>
      <c r="F155" s="56">
        <v>2023</v>
      </c>
      <c r="G155" s="55">
        <f t="shared" si="11"/>
        <v>0</v>
      </c>
      <c r="H155" s="55">
        <f t="shared" si="20"/>
        <v>0</v>
      </c>
      <c r="I155" s="55">
        <f t="shared" si="20"/>
        <v>0</v>
      </c>
      <c r="J155" s="55">
        <f t="shared" si="20"/>
        <v>0</v>
      </c>
      <c r="K155" s="55">
        <f t="shared" si="20"/>
        <v>0</v>
      </c>
      <c r="L155" s="85"/>
      <c r="M155" s="97"/>
      <c r="N155" s="62"/>
      <c r="O155" s="62"/>
      <c r="P155" s="62"/>
    </row>
    <row r="156" spans="1:16" s="26" customFormat="1" ht="15.75" customHeight="1">
      <c r="A156" s="75"/>
      <c r="B156" s="85"/>
      <c r="C156" s="9"/>
      <c r="D156" s="8"/>
      <c r="E156" s="86"/>
      <c r="F156" s="56">
        <v>2024</v>
      </c>
      <c r="G156" s="55">
        <f t="shared" si="11"/>
        <v>0</v>
      </c>
      <c r="H156" s="55">
        <f t="shared" si="20"/>
        <v>0</v>
      </c>
      <c r="I156" s="55">
        <f t="shared" si="20"/>
        <v>0</v>
      </c>
      <c r="J156" s="55">
        <f t="shared" si="20"/>
        <v>0</v>
      </c>
      <c r="K156" s="55">
        <f t="shared" si="20"/>
        <v>0</v>
      </c>
      <c r="L156" s="85"/>
      <c r="M156" s="97"/>
      <c r="N156" s="62"/>
      <c r="O156" s="62"/>
      <c r="P156" s="62"/>
    </row>
    <row r="157" spans="1:16" s="26" customFormat="1">
      <c r="A157" s="73" t="s">
        <v>61</v>
      </c>
      <c r="B157" s="85" t="s">
        <v>119</v>
      </c>
      <c r="C157" s="9"/>
      <c r="D157" s="8"/>
      <c r="E157" s="86">
        <v>1</v>
      </c>
      <c r="F157" s="56" t="s">
        <v>16</v>
      </c>
      <c r="G157" s="55">
        <f t="shared" si="11"/>
        <v>10663.7</v>
      </c>
      <c r="H157" s="55">
        <f>SUM(H158:H167)</f>
        <v>0</v>
      </c>
      <c r="I157" s="55">
        <f>SUM(I158:I167)</f>
        <v>0</v>
      </c>
      <c r="J157" s="55">
        <f>SUM(J158:J167)</f>
        <v>10663.7</v>
      </c>
      <c r="K157" s="55">
        <f>SUM(K158:K167)</f>
        <v>0</v>
      </c>
      <c r="L157" s="85"/>
      <c r="M157" s="97"/>
      <c r="N157" s="62"/>
      <c r="O157" s="62"/>
      <c r="P157" s="62"/>
    </row>
    <row r="158" spans="1:16" s="26" customFormat="1">
      <c r="A158" s="74"/>
      <c r="B158" s="85"/>
      <c r="C158" s="9"/>
      <c r="D158" s="8"/>
      <c r="E158" s="86"/>
      <c r="F158" s="56">
        <v>2015</v>
      </c>
      <c r="G158" s="55">
        <f t="shared" si="11"/>
        <v>0</v>
      </c>
      <c r="H158" s="55">
        <v>0</v>
      </c>
      <c r="I158" s="55">
        <v>0</v>
      </c>
      <c r="J158" s="55">
        <v>0</v>
      </c>
      <c r="K158" s="55">
        <v>0</v>
      </c>
      <c r="L158" s="85"/>
      <c r="M158" s="97"/>
      <c r="N158" s="62"/>
      <c r="O158" s="62"/>
      <c r="P158" s="62"/>
    </row>
    <row r="159" spans="1:16" s="26" customFormat="1">
      <c r="A159" s="74"/>
      <c r="B159" s="85"/>
      <c r="C159" s="9"/>
      <c r="D159" s="8"/>
      <c r="E159" s="86"/>
      <c r="F159" s="56">
        <v>2016</v>
      </c>
      <c r="G159" s="55">
        <f t="shared" si="11"/>
        <v>0</v>
      </c>
      <c r="H159" s="55">
        <v>0</v>
      </c>
      <c r="I159" s="55">
        <v>0</v>
      </c>
      <c r="J159" s="55">
        <v>0</v>
      </c>
      <c r="K159" s="55">
        <v>0</v>
      </c>
      <c r="L159" s="85"/>
      <c r="M159" s="97"/>
      <c r="N159" s="62"/>
      <c r="O159" s="62"/>
      <c r="P159" s="62"/>
    </row>
    <row r="160" spans="1:16" s="26" customFormat="1">
      <c r="A160" s="74"/>
      <c r="B160" s="85"/>
      <c r="C160" s="9"/>
      <c r="D160" s="8"/>
      <c r="E160" s="86"/>
      <c r="F160" s="56">
        <v>2017</v>
      </c>
      <c r="G160" s="55">
        <f t="shared" si="11"/>
        <v>0</v>
      </c>
      <c r="H160" s="55">
        <v>0</v>
      </c>
      <c r="I160" s="55">
        <v>0</v>
      </c>
      <c r="J160" s="55">
        <v>0</v>
      </c>
      <c r="K160" s="55">
        <v>0</v>
      </c>
      <c r="L160" s="85"/>
      <c r="M160" s="97"/>
      <c r="N160" s="62"/>
      <c r="O160" s="62"/>
      <c r="P160" s="62"/>
    </row>
    <row r="161" spans="1:16" s="26" customFormat="1">
      <c r="A161" s="74"/>
      <c r="B161" s="85"/>
      <c r="C161" s="9"/>
      <c r="D161" s="8"/>
      <c r="E161" s="86"/>
      <c r="F161" s="56">
        <v>2018</v>
      </c>
      <c r="G161" s="55">
        <f t="shared" si="11"/>
        <v>2859.6</v>
      </c>
      <c r="H161" s="55">
        <v>0</v>
      </c>
      <c r="I161" s="55">
        <v>0</v>
      </c>
      <c r="J161" s="55">
        <v>2859.6</v>
      </c>
      <c r="K161" s="55">
        <v>0</v>
      </c>
      <c r="L161" s="85"/>
      <c r="M161" s="97"/>
      <c r="N161" s="62"/>
      <c r="O161" s="62"/>
      <c r="P161" s="62"/>
    </row>
    <row r="162" spans="1:16" s="26" customFormat="1">
      <c r="A162" s="74"/>
      <c r="B162" s="85"/>
      <c r="C162" s="9"/>
      <c r="D162" s="8"/>
      <c r="E162" s="86"/>
      <c r="F162" s="56">
        <v>2019</v>
      </c>
      <c r="G162" s="55">
        <f t="shared" si="11"/>
        <v>2298.6</v>
      </c>
      <c r="H162" s="55">
        <v>0</v>
      </c>
      <c r="I162" s="55">
        <v>0</v>
      </c>
      <c r="J162" s="55">
        <v>2298.6</v>
      </c>
      <c r="K162" s="55">
        <v>0</v>
      </c>
      <c r="L162" s="85"/>
      <c r="M162" s="97"/>
      <c r="N162" s="62"/>
      <c r="O162" s="62"/>
      <c r="P162" s="62"/>
    </row>
    <row r="163" spans="1:16" s="26" customFormat="1">
      <c r="A163" s="74"/>
      <c r="B163" s="85"/>
      <c r="C163" s="9"/>
      <c r="D163" s="8"/>
      <c r="E163" s="86"/>
      <c r="F163" s="56">
        <v>2020</v>
      </c>
      <c r="G163" s="55">
        <f>SUM(H163:K163)</f>
        <v>595.6</v>
      </c>
      <c r="H163" s="55">
        <v>0</v>
      </c>
      <c r="I163" s="55">
        <v>0</v>
      </c>
      <c r="J163" s="55">
        <v>595.6</v>
      </c>
      <c r="K163" s="55">
        <v>0</v>
      </c>
      <c r="L163" s="85"/>
      <c r="M163" s="97"/>
      <c r="N163" s="62"/>
      <c r="O163" s="62"/>
      <c r="P163" s="62"/>
    </row>
    <row r="164" spans="1:16" s="26" customFormat="1">
      <c r="A164" s="74"/>
      <c r="B164" s="85"/>
      <c r="C164" s="9"/>
      <c r="D164" s="8"/>
      <c r="E164" s="86"/>
      <c r="F164" s="56">
        <v>2021</v>
      </c>
      <c r="G164" s="55">
        <f t="shared" si="11"/>
        <v>333.5</v>
      </c>
      <c r="H164" s="55">
        <v>0</v>
      </c>
      <c r="I164" s="55">
        <v>0</v>
      </c>
      <c r="J164" s="55">
        <f>2372-2038.5</f>
        <v>333.5</v>
      </c>
      <c r="K164" s="55">
        <v>0</v>
      </c>
      <c r="L164" s="85"/>
      <c r="M164" s="97"/>
      <c r="N164" s="62">
        <v>2372</v>
      </c>
      <c r="O164" s="62"/>
      <c r="P164" s="62"/>
    </row>
    <row r="165" spans="1:16" s="26" customFormat="1">
      <c r="A165" s="74"/>
      <c r="B165" s="85"/>
      <c r="C165" s="9"/>
      <c r="D165" s="8"/>
      <c r="E165" s="86"/>
      <c r="F165" s="56">
        <v>2022</v>
      </c>
      <c r="G165" s="55">
        <f t="shared" si="11"/>
        <v>4576.3999999999996</v>
      </c>
      <c r="H165" s="55">
        <v>0</v>
      </c>
      <c r="I165" s="55">
        <v>0</v>
      </c>
      <c r="J165" s="40">
        <f>4464+112.4</f>
        <v>4576.3999999999996</v>
      </c>
      <c r="K165" s="55">
        <v>0</v>
      </c>
      <c r="L165" s="85"/>
      <c r="M165" s="97"/>
      <c r="N165" s="62"/>
      <c r="O165" s="62"/>
      <c r="P165" s="62"/>
    </row>
    <row r="166" spans="1:16" s="26" customFormat="1">
      <c r="A166" s="74"/>
      <c r="B166" s="85"/>
      <c r="C166" s="9"/>
      <c r="D166" s="8"/>
      <c r="E166" s="86"/>
      <c r="F166" s="56">
        <v>2023</v>
      </c>
      <c r="G166" s="55">
        <f t="shared" si="11"/>
        <v>0</v>
      </c>
      <c r="H166" s="55">
        <v>0</v>
      </c>
      <c r="I166" s="55">
        <v>0</v>
      </c>
      <c r="J166" s="55">
        <v>0</v>
      </c>
      <c r="K166" s="55">
        <v>0</v>
      </c>
      <c r="L166" s="85"/>
      <c r="M166" s="97"/>
      <c r="N166" s="62"/>
      <c r="O166" s="62"/>
      <c r="P166" s="62"/>
    </row>
    <row r="167" spans="1:16" s="26" customFormat="1">
      <c r="A167" s="75"/>
      <c r="B167" s="85"/>
      <c r="C167" s="9"/>
      <c r="D167" s="8"/>
      <c r="E167" s="86"/>
      <c r="F167" s="56">
        <v>2024</v>
      </c>
      <c r="G167" s="55">
        <f t="shared" si="11"/>
        <v>0</v>
      </c>
      <c r="H167" s="55">
        <v>0</v>
      </c>
      <c r="I167" s="55">
        <v>0</v>
      </c>
      <c r="J167" s="55">
        <v>0</v>
      </c>
      <c r="K167" s="55">
        <v>0</v>
      </c>
      <c r="L167" s="85"/>
      <c r="M167" s="97"/>
      <c r="N167" s="62"/>
      <c r="O167" s="62"/>
      <c r="P167" s="62"/>
    </row>
    <row r="168" spans="1:16" s="26" customFormat="1">
      <c r="A168" s="72" t="s">
        <v>101</v>
      </c>
      <c r="B168" s="92" t="s">
        <v>120</v>
      </c>
      <c r="C168" s="9"/>
      <c r="D168" s="8"/>
      <c r="E168" s="86">
        <v>1</v>
      </c>
      <c r="F168" s="56" t="s">
        <v>16</v>
      </c>
      <c r="G168" s="55">
        <f t="shared" si="11"/>
        <v>102263.4</v>
      </c>
      <c r="H168" s="55">
        <f>SUM(H169:H178)</f>
        <v>0</v>
      </c>
      <c r="I168" s="55">
        <f>SUM(I169:I178)</f>
        <v>92036.9</v>
      </c>
      <c r="J168" s="55">
        <f>SUM(J169:J178)</f>
        <v>10226.5</v>
      </c>
      <c r="K168" s="55">
        <f>SUM(K169:K178)</f>
        <v>0</v>
      </c>
      <c r="L168" s="85"/>
      <c r="M168" s="97"/>
      <c r="N168" s="62"/>
      <c r="O168" s="62"/>
      <c r="P168" s="62"/>
    </row>
    <row r="169" spans="1:16" s="26" customFormat="1">
      <c r="A169" s="72"/>
      <c r="B169" s="92"/>
      <c r="C169" s="9"/>
      <c r="D169" s="8"/>
      <c r="E169" s="86"/>
      <c r="F169" s="56">
        <v>2015</v>
      </c>
      <c r="G169" s="55">
        <f t="shared" si="11"/>
        <v>0</v>
      </c>
      <c r="H169" s="55">
        <v>0</v>
      </c>
      <c r="I169" s="55">
        <v>0</v>
      </c>
      <c r="J169" s="55">
        <v>0</v>
      </c>
      <c r="K169" s="55">
        <v>0</v>
      </c>
      <c r="L169" s="85"/>
      <c r="M169" s="97"/>
      <c r="N169" s="62"/>
      <c r="O169" s="62"/>
      <c r="P169" s="62"/>
    </row>
    <row r="170" spans="1:16" s="26" customFormat="1">
      <c r="A170" s="72"/>
      <c r="B170" s="92"/>
      <c r="C170" s="9"/>
      <c r="D170" s="8"/>
      <c r="E170" s="86"/>
      <c r="F170" s="56">
        <v>2016</v>
      </c>
      <c r="G170" s="55">
        <f t="shared" ref="G170:G178" si="21">SUM(H170:K170)</f>
        <v>0</v>
      </c>
      <c r="H170" s="55">
        <v>0</v>
      </c>
      <c r="I170" s="55">
        <v>0</v>
      </c>
      <c r="J170" s="55">
        <v>0</v>
      </c>
      <c r="K170" s="55">
        <v>0</v>
      </c>
      <c r="L170" s="85"/>
      <c r="M170" s="97"/>
      <c r="N170" s="62"/>
      <c r="O170" s="62"/>
      <c r="P170" s="62"/>
    </row>
    <row r="171" spans="1:16" s="26" customFormat="1">
      <c r="A171" s="72"/>
      <c r="B171" s="92"/>
      <c r="C171" s="9"/>
      <c r="D171" s="8"/>
      <c r="E171" s="86"/>
      <c r="F171" s="56">
        <v>2017</v>
      </c>
      <c r="G171" s="55">
        <f t="shared" si="21"/>
        <v>0</v>
      </c>
      <c r="H171" s="55">
        <v>0</v>
      </c>
      <c r="I171" s="55">
        <v>0</v>
      </c>
      <c r="J171" s="55">
        <v>0</v>
      </c>
      <c r="K171" s="55">
        <v>0</v>
      </c>
      <c r="L171" s="85"/>
      <c r="M171" s="97"/>
      <c r="N171" s="62"/>
      <c r="O171" s="62"/>
      <c r="P171" s="62"/>
    </row>
    <row r="172" spans="1:16" s="26" customFormat="1">
      <c r="A172" s="72"/>
      <c r="B172" s="92"/>
      <c r="C172" s="9"/>
      <c r="D172" s="8"/>
      <c r="E172" s="86"/>
      <c r="F172" s="56">
        <v>2018</v>
      </c>
      <c r="G172" s="55">
        <f t="shared" si="21"/>
        <v>0</v>
      </c>
      <c r="H172" s="55">
        <v>0</v>
      </c>
      <c r="I172" s="55">
        <v>0</v>
      </c>
      <c r="J172" s="55">
        <v>0</v>
      </c>
      <c r="K172" s="55">
        <v>0</v>
      </c>
      <c r="L172" s="85"/>
      <c r="M172" s="97"/>
      <c r="N172" s="62"/>
      <c r="O172" s="62"/>
      <c r="P172" s="62"/>
    </row>
    <row r="173" spans="1:16" s="26" customFormat="1">
      <c r="A173" s="72"/>
      <c r="B173" s="92"/>
      <c r="C173" s="9"/>
      <c r="D173" s="8"/>
      <c r="E173" s="86"/>
      <c r="F173" s="56">
        <v>2019</v>
      </c>
      <c r="G173" s="55">
        <f t="shared" si="21"/>
        <v>0</v>
      </c>
      <c r="H173" s="55">
        <v>0</v>
      </c>
      <c r="I173" s="55">
        <v>0</v>
      </c>
      <c r="J173" s="55">
        <v>0</v>
      </c>
      <c r="K173" s="55">
        <v>0</v>
      </c>
      <c r="L173" s="85"/>
      <c r="M173" s="97"/>
      <c r="N173" s="62"/>
      <c r="O173" s="62"/>
      <c r="P173" s="62"/>
    </row>
    <row r="174" spans="1:16" s="26" customFormat="1">
      <c r="A174" s="72"/>
      <c r="B174" s="92"/>
      <c r="C174" s="9"/>
      <c r="D174" s="8"/>
      <c r="E174" s="86"/>
      <c r="F174" s="56">
        <v>2020</v>
      </c>
      <c r="G174" s="55">
        <f t="shared" si="21"/>
        <v>0</v>
      </c>
      <c r="H174" s="55">
        <v>0</v>
      </c>
      <c r="I174" s="55">
        <f>66269.8-66269.8</f>
        <v>0</v>
      </c>
      <c r="J174" s="55">
        <v>0</v>
      </c>
      <c r="K174" s="55">
        <v>0</v>
      </c>
      <c r="L174" s="85"/>
      <c r="M174" s="97"/>
      <c r="N174" s="62"/>
      <c r="O174" s="62"/>
      <c r="P174" s="62"/>
    </row>
    <row r="175" spans="1:16" s="26" customFormat="1" ht="15.75" customHeight="1">
      <c r="A175" s="72"/>
      <c r="B175" s="92"/>
      <c r="C175" s="9"/>
      <c r="D175" s="8"/>
      <c r="E175" s="86"/>
      <c r="F175" s="56">
        <v>2021</v>
      </c>
      <c r="G175" s="55">
        <f t="shared" si="21"/>
        <v>0</v>
      </c>
      <c r="H175" s="55">
        <v>0</v>
      </c>
      <c r="I175" s="55">
        <v>0</v>
      </c>
      <c r="J175" s="55">
        <v>0</v>
      </c>
      <c r="K175" s="55">
        <v>0</v>
      </c>
      <c r="L175" s="85"/>
      <c r="M175" s="97"/>
      <c r="N175" s="62"/>
      <c r="O175" s="62"/>
      <c r="P175" s="62"/>
    </row>
    <row r="176" spans="1:16" s="26" customFormat="1">
      <c r="A176" s="72"/>
      <c r="B176" s="92"/>
      <c r="C176" s="9"/>
      <c r="D176" s="8"/>
      <c r="E176" s="86"/>
      <c r="F176" s="56">
        <v>2022</v>
      </c>
      <c r="G176" s="55">
        <f t="shared" si="21"/>
        <v>102263.4</v>
      </c>
      <c r="H176" s="55">
        <v>0</v>
      </c>
      <c r="I176" s="55">
        <f>65897.3+26139.6</f>
        <v>92036.9</v>
      </c>
      <c r="J176" s="55">
        <f>36366.1-26139.6</f>
        <v>10226.5</v>
      </c>
      <c r="K176" s="55">
        <v>0</v>
      </c>
      <c r="L176" s="85"/>
      <c r="M176" s="97"/>
      <c r="N176" s="62"/>
      <c r="O176" s="62"/>
      <c r="P176" s="62"/>
    </row>
    <row r="177" spans="1:16" s="26" customFormat="1">
      <c r="A177" s="72"/>
      <c r="B177" s="92"/>
      <c r="C177" s="9"/>
      <c r="D177" s="8"/>
      <c r="E177" s="86"/>
      <c r="F177" s="56">
        <v>2023</v>
      </c>
      <c r="G177" s="55">
        <f t="shared" si="21"/>
        <v>0</v>
      </c>
      <c r="H177" s="55">
        <v>0</v>
      </c>
      <c r="I177" s="55">
        <v>0</v>
      </c>
      <c r="J177" s="55">
        <v>0</v>
      </c>
      <c r="K177" s="55">
        <v>0</v>
      </c>
      <c r="L177" s="85"/>
      <c r="M177" s="97"/>
      <c r="N177" s="62"/>
      <c r="O177" s="62"/>
      <c r="P177" s="62"/>
    </row>
    <row r="178" spans="1:16" s="26" customFormat="1">
      <c r="A178" s="72"/>
      <c r="B178" s="92"/>
      <c r="C178" s="9"/>
      <c r="D178" s="8"/>
      <c r="E178" s="86"/>
      <c r="F178" s="56">
        <v>2024</v>
      </c>
      <c r="G178" s="55">
        <f t="shared" si="21"/>
        <v>0</v>
      </c>
      <c r="H178" s="55">
        <v>0</v>
      </c>
      <c r="I178" s="55">
        <v>0</v>
      </c>
      <c r="J178" s="55">
        <v>0</v>
      </c>
      <c r="K178" s="55">
        <v>0</v>
      </c>
      <c r="L178" s="85"/>
      <c r="M178" s="98"/>
      <c r="N178" s="62"/>
      <c r="O178" s="62"/>
      <c r="P178" s="62"/>
    </row>
    <row r="179" spans="1:16" s="26" customFormat="1" ht="15.6" customHeight="1">
      <c r="A179" s="72" t="s">
        <v>62</v>
      </c>
      <c r="B179" s="72" t="s">
        <v>122</v>
      </c>
      <c r="C179" s="9"/>
      <c r="D179" s="8"/>
      <c r="E179" s="86">
        <v>1</v>
      </c>
      <c r="F179" s="56" t="s">
        <v>16</v>
      </c>
      <c r="G179" s="55">
        <f>SUM(G180:G189)</f>
        <v>95250.3</v>
      </c>
      <c r="H179" s="55">
        <f>SUM(H180:H189)</f>
        <v>0</v>
      </c>
      <c r="I179" s="55">
        <f>SUM(I180:I189)</f>
        <v>75546.8</v>
      </c>
      <c r="J179" s="55">
        <f>SUM(J180:J189)</f>
        <v>19703.5</v>
      </c>
      <c r="K179" s="55">
        <f>SUM(K180:K189)</f>
        <v>0</v>
      </c>
      <c r="L179" s="80" t="s">
        <v>102</v>
      </c>
      <c r="M179" s="79" t="s">
        <v>37</v>
      </c>
      <c r="N179" s="62"/>
      <c r="O179" s="62"/>
      <c r="P179" s="62"/>
    </row>
    <row r="180" spans="1:16" s="26" customFormat="1">
      <c r="A180" s="72"/>
      <c r="B180" s="72"/>
      <c r="C180" s="9"/>
      <c r="D180" s="8"/>
      <c r="E180" s="86"/>
      <c r="F180" s="56">
        <v>2015</v>
      </c>
      <c r="G180" s="55">
        <f t="shared" ref="G180:G189" si="22">SUM(H180:K180)</f>
        <v>0</v>
      </c>
      <c r="H180" s="55">
        <f>H191+H202</f>
        <v>0</v>
      </c>
      <c r="I180" s="55">
        <f t="shared" ref="I180:K180" si="23">I191+I202</f>
        <v>0</v>
      </c>
      <c r="J180" s="55">
        <f t="shared" si="23"/>
        <v>0</v>
      </c>
      <c r="K180" s="55">
        <f t="shared" si="23"/>
        <v>0</v>
      </c>
      <c r="L180" s="81"/>
      <c r="M180" s="79"/>
      <c r="N180" s="62"/>
      <c r="O180" s="62"/>
      <c r="P180" s="62"/>
    </row>
    <row r="181" spans="1:16" s="26" customFormat="1">
      <c r="A181" s="72"/>
      <c r="B181" s="72"/>
      <c r="C181" s="9"/>
      <c r="D181" s="8"/>
      <c r="E181" s="86"/>
      <c r="F181" s="56">
        <v>2016</v>
      </c>
      <c r="G181" s="55">
        <f t="shared" si="22"/>
        <v>0</v>
      </c>
      <c r="H181" s="55">
        <f t="shared" ref="H181:K181" si="24">H192+H203</f>
        <v>0</v>
      </c>
      <c r="I181" s="55">
        <f t="shared" si="24"/>
        <v>0</v>
      </c>
      <c r="J181" s="55">
        <f t="shared" si="24"/>
        <v>0</v>
      </c>
      <c r="K181" s="55">
        <f t="shared" si="24"/>
        <v>0</v>
      </c>
      <c r="L181" s="81"/>
      <c r="M181" s="79"/>
      <c r="N181" s="62"/>
      <c r="O181" s="62"/>
      <c r="P181" s="62"/>
    </row>
    <row r="182" spans="1:16" s="26" customFormat="1">
      <c r="A182" s="72"/>
      <c r="B182" s="72"/>
      <c r="C182" s="9"/>
      <c r="D182" s="8"/>
      <c r="E182" s="86"/>
      <c r="F182" s="56">
        <v>2017</v>
      </c>
      <c r="G182" s="55">
        <f t="shared" si="22"/>
        <v>0</v>
      </c>
      <c r="H182" s="55">
        <f t="shared" ref="H182:K182" si="25">H193+H204</f>
        <v>0</v>
      </c>
      <c r="I182" s="55">
        <f t="shared" si="25"/>
        <v>0</v>
      </c>
      <c r="J182" s="55">
        <f t="shared" si="25"/>
        <v>0</v>
      </c>
      <c r="K182" s="55">
        <f t="shared" si="25"/>
        <v>0</v>
      </c>
      <c r="L182" s="81"/>
      <c r="M182" s="79"/>
      <c r="N182" s="62"/>
      <c r="O182" s="62"/>
      <c r="P182" s="62"/>
    </row>
    <row r="183" spans="1:16" s="26" customFormat="1">
      <c r="A183" s="72"/>
      <c r="B183" s="72"/>
      <c r="C183" s="9"/>
      <c r="D183" s="8"/>
      <c r="E183" s="86"/>
      <c r="F183" s="56">
        <v>2018</v>
      </c>
      <c r="G183" s="55">
        <f t="shared" si="22"/>
        <v>0</v>
      </c>
      <c r="H183" s="55">
        <f t="shared" ref="H183:K183" si="26">H194+H205</f>
        <v>0</v>
      </c>
      <c r="I183" s="55">
        <f t="shared" si="26"/>
        <v>0</v>
      </c>
      <c r="J183" s="55">
        <f t="shared" si="26"/>
        <v>0</v>
      </c>
      <c r="K183" s="55">
        <f t="shared" si="26"/>
        <v>0</v>
      </c>
      <c r="L183" s="81"/>
      <c r="M183" s="79"/>
      <c r="N183" s="62"/>
      <c r="O183" s="62"/>
      <c r="P183" s="62"/>
    </row>
    <row r="184" spans="1:16" s="26" customFormat="1">
      <c r="A184" s="72"/>
      <c r="B184" s="72"/>
      <c r="C184" s="9"/>
      <c r="D184" s="8"/>
      <c r="E184" s="86"/>
      <c r="F184" s="56">
        <v>2019</v>
      </c>
      <c r="G184" s="55">
        <f t="shared" si="22"/>
        <v>0</v>
      </c>
      <c r="H184" s="55">
        <f t="shared" ref="H184:K184" si="27">H195+H206</f>
        <v>0</v>
      </c>
      <c r="I184" s="55">
        <f t="shared" si="27"/>
        <v>0</v>
      </c>
      <c r="J184" s="55">
        <f t="shared" si="27"/>
        <v>0</v>
      </c>
      <c r="K184" s="55">
        <f t="shared" si="27"/>
        <v>0</v>
      </c>
      <c r="L184" s="81"/>
      <c r="M184" s="79"/>
      <c r="N184" s="62"/>
      <c r="O184" s="62"/>
      <c r="P184" s="62"/>
    </row>
    <row r="185" spans="1:16" s="26" customFormat="1">
      <c r="A185" s="72"/>
      <c r="B185" s="72"/>
      <c r="C185" s="9"/>
      <c r="D185" s="8"/>
      <c r="E185" s="86"/>
      <c r="F185" s="56">
        <v>2020</v>
      </c>
      <c r="G185" s="55">
        <f t="shared" si="22"/>
        <v>5370.1</v>
      </c>
      <c r="H185" s="55">
        <f t="shared" ref="H185:K185" si="28">H196+H207</f>
        <v>0</v>
      </c>
      <c r="I185" s="55">
        <f t="shared" si="28"/>
        <v>0</v>
      </c>
      <c r="J185" s="55">
        <f t="shared" si="28"/>
        <v>5370.1</v>
      </c>
      <c r="K185" s="55">
        <f t="shared" si="28"/>
        <v>0</v>
      </c>
      <c r="L185" s="81"/>
      <c r="M185" s="79"/>
      <c r="N185" s="62"/>
      <c r="O185" s="62"/>
      <c r="P185" s="62"/>
    </row>
    <row r="186" spans="1:16" s="26" customFormat="1">
      <c r="A186" s="72"/>
      <c r="B186" s="72"/>
      <c r="C186" s="9"/>
      <c r="D186" s="8"/>
      <c r="E186" s="86"/>
      <c r="F186" s="56">
        <v>2021</v>
      </c>
      <c r="G186" s="55">
        <f t="shared" si="22"/>
        <v>5642.4</v>
      </c>
      <c r="H186" s="55">
        <f t="shared" ref="H186:K186" si="29">H197+H208</f>
        <v>0</v>
      </c>
      <c r="I186" s="55">
        <f t="shared" si="29"/>
        <v>2905.6</v>
      </c>
      <c r="J186" s="55">
        <f t="shared" si="29"/>
        <v>2736.8</v>
      </c>
      <c r="K186" s="55">
        <f t="shared" si="29"/>
        <v>0</v>
      </c>
      <c r="L186" s="81"/>
      <c r="M186" s="79"/>
      <c r="N186" s="62"/>
      <c r="O186" s="62"/>
      <c r="P186" s="62"/>
    </row>
    <row r="187" spans="1:16" s="26" customFormat="1">
      <c r="A187" s="72"/>
      <c r="B187" s="72"/>
      <c r="C187" s="9"/>
      <c r="D187" s="8"/>
      <c r="E187" s="86"/>
      <c r="F187" s="56">
        <v>2022</v>
      </c>
      <c r="G187" s="55">
        <f t="shared" si="22"/>
        <v>84237.8</v>
      </c>
      <c r="H187" s="55">
        <f t="shared" ref="H187:K187" si="30">H198+H209</f>
        <v>0</v>
      </c>
      <c r="I187" s="55">
        <f t="shared" si="30"/>
        <v>72641.2</v>
      </c>
      <c r="J187" s="55">
        <f>J198+J209+J220+J231</f>
        <v>11596.6</v>
      </c>
      <c r="K187" s="55">
        <f t="shared" si="30"/>
        <v>0</v>
      </c>
      <c r="L187" s="81"/>
      <c r="M187" s="79"/>
      <c r="N187" s="62"/>
      <c r="O187" s="62"/>
      <c r="P187" s="62"/>
    </row>
    <row r="188" spans="1:16" s="26" customFormat="1">
      <c r="A188" s="72"/>
      <c r="B188" s="72"/>
      <c r="C188" s="9"/>
      <c r="D188" s="8"/>
      <c r="E188" s="86"/>
      <c r="F188" s="56">
        <v>2023</v>
      </c>
      <c r="G188" s="55">
        <f t="shared" si="22"/>
        <v>0</v>
      </c>
      <c r="H188" s="55">
        <f t="shared" ref="H188:K188" si="31">H199+H210</f>
        <v>0</v>
      </c>
      <c r="I188" s="55">
        <f t="shared" si="31"/>
        <v>0</v>
      </c>
      <c r="J188" s="55">
        <f t="shared" ref="J188:J189" si="32">J199+J210+J221+J232</f>
        <v>0</v>
      </c>
      <c r="K188" s="55">
        <f t="shared" si="31"/>
        <v>0</v>
      </c>
      <c r="L188" s="81"/>
      <c r="M188" s="79"/>
      <c r="N188" s="62"/>
      <c r="O188" s="62"/>
      <c r="P188" s="62"/>
    </row>
    <row r="189" spans="1:16" s="26" customFormat="1">
      <c r="A189" s="72"/>
      <c r="B189" s="72"/>
      <c r="C189" s="9"/>
      <c r="D189" s="8"/>
      <c r="E189" s="86"/>
      <c r="F189" s="56">
        <v>2024</v>
      </c>
      <c r="G189" s="55">
        <f t="shared" si="22"/>
        <v>0</v>
      </c>
      <c r="H189" s="55">
        <f t="shared" ref="H189:K189" si="33">H200+H211</f>
        <v>0</v>
      </c>
      <c r="I189" s="55">
        <f t="shared" si="33"/>
        <v>0</v>
      </c>
      <c r="J189" s="55">
        <f t="shared" si="32"/>
        <v>0</v>
      </c>
      <c r="K189" s="55">
        <f t="shared" si="33"/>
        <v>0</v>
      </c>
      <c r="L189" s="81"/>
      <c r="M189" s="79"/>
      <c r="N189" s="62"/>
      <c r="O189" s="62"/>
      <c r="P189" s="62"/>
    </row>
    <row r="190" spans="1:16" s="26" customFormat="1">
      <c r="A190" s="72" t="s">
        <v>63</v>
      </c>
      <c r="B190" s="72" t="s">
        <v>117</v>
      </c>
      <c r="C190" s="9"/>
      <c r="D190" s="8"/>
      <c r="E190" s="86">
        <v>1</v>
      </c>
      <c r="F190" s="56" t="s">
        <v>16</v>
      </c>
      <c r="G190" s="55">
        <f>SUM(G191:G200)</f>
        <v>10709.1</v>
      </c>
      <c r="H190" s="55">
        <f>SUM(H191:H200)</f>
        <v>0</v>
      </c>
      <c r="I190" s="55">
        <f>SUM(I191:I200)</f>
        <v>0</v>
      </c>
      <c r="J190" s="55">
        <f>SUM(J191:J200)</f>
        <v>10709.1</v>
      </c>
      <c r="K190" s="55">
        <f>SUM(K191:K200)</f>
        <v>0</v>
      </c>
      <c r="L190" s="81"/>
      <c r="M190" s="79" t="s">
        <v>37</v>
      </c>
      <c r="N190" s="62"/>
      <c r="O190" s="62"/>
      <c r="P190" s="62"/>
    </row>
    <row r="191" spans="1:16" s="26" customFormat="1">
      <c r="A191" s="72"/>
      <c r="B191" s="72"/>
      <c r="C191" s="9"/>
      <c r="D191" s="8"/>
      <c r="E191" s="86"/>
      <c r="F191" s="56">
        <v>2015</v>
      </c>
      <c r="G191" s="55">
        <f t="shared" ref="G191:G288" si="34">SUM(H191:K191)</f>
        <v>0</v>
      </c>
      <c r="H191" s="55">
        <v>0</v>
      </c>
      <c r="I191" s="55">
        <v>0</v>
      </c>
      <c r="J191" s="55">
        <v>0</v>
      </c>
      <c r="K191" s="55">
        <v>0</v>
      </c>
      <c r="L191" s="81"/>
      <c r="M191" s="79"/>
      <c r="N191" s="62"/>
      <c r="O191" s="62"/>
      <c r="P191" s="62"/>
    </row>
    <row r="192" spans="1:16" s="26" customFormat="1">
      <c r="A192" s="72"/>
      <c r="B192" s="72"/>
      <c r="C192" s="9"/>
      <c r="D192" s="8"/>
      <c r="E192" s="86"/>
      <c r="F192" s="56">
        <v>2016</v>
      </c>
      <c r="G192" s="55">
        <f t="shared" si="34"/>
        <v>0</v>
      </c>
      <c r="H192" s="55">
        <v>0</v>
      </c>
      <c r="I192" s="55">
        <v>0</v>
      </c>
      <c r="J192" s="55">
        <v>0</v>
      </c>
      <c r="K192" s="55">
        <v>0</v>
      </c>
      <c r="L192" s="81"/>
      <c r="M192" s="79"/>
      <c r="N192" s="62"/>
      <c r="O192" s="62"/>
      <c r="P192" s="62"/>
    </row>
    <row r="193" spans="1:16" s="26" customFormat="1">
      <c r="A193" s="72"/>
      <c r="B193" s="72"/>
      <c r="C193" s="9"/>
      <c r="D193" s="8"/>
      <c r="E193" s="86"/>
      <c r="F193" s="56">
        <v>2017</v>
      </c>
      <c r="G193" s="55">
        <f t="shared" si="34"/>
        <v>0</v>
      </c>
      <c r="H193" s="55">
        <v>0</v>
      </c>
      <c r="I193" s="55">
        <v>0</v>
      </c>
      <c r="J193" s="55">
        <v>0</v>
      </c>
      <c r="K193" s="55">
        <v>0</v>
      </c>
      <c r="L193" s="81"/>
      <c r="M193" s="79"/>
      <c r="N193" s="62"/>
      <c r="O193" s="62"/>
      <c r="P193" s="62"/>
    </row>
    <row r="194" spans="1:16" s="26" customFormat="1">
      <c r="A194" s="72"/>
      <c r="B194" s="72"/>
      <c r="C194" s="9"/>
      <c r="D194" s="8"/>
      <c r="E194" s="86"/>
      <c r="F194" s="56">
        <v>2018</v>
      </c>
      <c r="G194" s="55">
        <f t="shared" si="34"/>
        <v>0</v>
      </c>
      <c r="H194" s="55">
        <v>0</v>
      </c>
      <c r="I194" s="55">
        <v>0</v>
      </c>
      <c r="J194" s="55">
        <v>0</v>
      </c>
      <c r="K194" s="55">
        <v>0</v>
      </c>
      <c r="L194" s="81"/>
      <c r="M194" s="79"/>
      <c r="N194" s="62"/>
      <c r="O194" s="62"/>
      <c r="P194" s="62"/>
    </row>
    <row r="195" spans="1:16" s="26" customFormat="1">
      <c r="A195" s="72"/>
      <c r="B195" s="72"/>
      <c r="C195" s="9"/>
      <c r="D195" s="8"/>
      <c r="E195" s="86"/>
      <c r="F195" s="56">
        <v>2019</v>
      </c>
      <c r="G195" s="55">
        <f t="shared" si="34"/>
        <v>0</v>
      </c>
      <c r="H195" s="55">
        <v>0</v>
      </c>
      <c r="I195" s="55">
        <v>0</v>
      </c>
      <c r="J195" s="55">
        <v>0</v>
      </c>
      <c r="K195" s="55">
        <v>0</v>
      </c>
      <c r="L195" s="81"/>
      <c r="M195" s="79"/>
      <c r="N195" s="62"/>
      <c r="O195" s="62"/>
      <c r="P195" s="62"/>
    </row>
    <row r="196" spans="1:16" s="26" customFormat="1">
      <c r="A196" s="72"/>
      <c r="B196" s="72"/>
      <c r="C196" s="9"/>
      <c r="D196" s="8"/>
      <c r="E196" s="86"/>
      <c r="F196" s="56">
        <v>2020</v>
      </c>
      <c r="G196" s="55">
        <f t="shared" si="34"/>
        <v>5370.1</v>
      </c>
      <c r="H196" s="55">
        <v>0</v>
      </c>
      <c r="I196" s="55">
        <v>0</v>
      </c>
      <c r="J196" s="55">
        <v>5370.1</v>
      </c>
      <c r="K196" s="55">
        <v>0</v>
      </c>
      <c r="L196" s="81"/>
      <c r="M196" s="79"/>
      <c r="N196" s="62"/>
      <c r="O196" s="62"/>
      <c r="P196" s="62"/>
    </row>
    <row r="197" spans="1:16" s="26" customFormat="1">
      <c r="A197" s="72"/>
      <c r="B197" s="72"/>
      <c r="C197" s="9"/>
      <c r="D197" s="8"/>
      <c r="E197" s="86"/>
      <c r="F197" s="56">
        <v>2021</v>
      </c>
      <c r="G197" s="55">
        <f t="shared" si="34"/>
        <v>2413.9</v>
      </c>
      <c r="H197" s="55">
        <v>0</v>
      </c>
      <c r="I197" s="55">
        <v>0</v>
      </c>
      <c r="J197" s="55">
        <v>2413.9</v>
      </c>
      <c r="K197" s="55">
        <v>0</v>
      </c>
      <c r="L197" s="81"/>
      <c r="M197" s="79"/>
      <c r="N197" s="62"/>
      <c r="O197" s="62"/>
      <c r="P197" s="62"/>
    </row>
    <row r="198" spans="1:16" s="26" customFormat="1">
      <c r="A198" s="72"/>
      <c r="B198" s="72"/>
      <c r="C198" s="9"/>
      <c r="D198" s="8"/>
      <c r="E198" s="86"/>
      <c r="F198" s="56">
        <v>2022</v>
      </c>
      <c r="G198" s="55">
        <f t="shared" si="34"/>
        <v>2925.1</v>
      </c>
      <c r="H198" s="55">
        <v>0</v>
      </c>
      <c r="I198" s="55">
        <v>0</v>
      </c>
      <c r="J198" s="55">
        <v>2925.1</v>
      </c>
      <c r="K198" s="55">
        <v>0</v>
      </c>
      <c r="L198" s="81"/>
      <c r="M198" s="79"/>
      <c r="N198" s="62"/>
      <c r="O198" s="62"/>
      <c r="P198" s="62"/>
    </row>
    <row r="199" spans="1:16" s="26" customFormat="1">
      <c r="A199" s="72"/>
      <c r="B199" s="72"/>
      <c r="C199" s="9"/>
      <c r="D199" s="8"/>
      <c r="E199" s="86"/>
      <c r="F199" s="56">
        <v>2023</v>
      </c>
      <c r="G199" s="55">
        <f t="shared" si="34"/>
        <v>0</v>
      </c>
      <c r="H199" s="55">
        <v>0</v>
      </c>
      <c r="I199" s="55">
        <v>0</v>
      </c>
      <c r="J199" s="55">
        <v>0</v>
      </c>
      <c r="K199" s="55">
        <v>0</v>
      </c>
      <c r="L199" s="81"/>
      <c r="M199" s="79"/>
      <c r="N199" s="62"/>
      <c r="O199" s="62"/>
      <c r="P199" s="62"/>
    </row>
    <row r="200" spans="1:16" s="26" customFormat="1">
      <c r="A200" s="72"/>
      <c r="B200" s="72"/>
      <c r="C200" s="9"/>
      <c r="D200" s="8"/>
      <c r="E200" s="86"/>
      <c r="F200" s="56">
        <v>2024</v>
      </c>
      <c r="G200" s="55">
        <f t="shared" si="34"/>
        <v>0</v>
      </c>
      <c r="H200" s="55">
        <v>0</v>
      </c>
      <c r="I200" s="55">
        <v>0</v>
      </c>
      <c r="J200" s="55">
        <v>0</v>
      </c>
      <c r="K200" s="55">
        <v>0</v>
      </c>
      <c r="L200" s="81"/>
      <c r="M200" s="79"/>
      <c r="N200" s="62"/>
      <c r="O200" s="62"/>
      <c r="P200" s="62"/>
    </row>
    <row r="201" spans="1:16" s="26" customFormat="1">
      <c r="A201" s="72" t="s">
        <v>106</v>
      </c>
      <c r="B201" s="72" t="s">
        <v>118</v>
      </c>
      <c r="C201" s="9"/>
      <c r="D201" s="8"/>
      <c r="E201" s="86">
        <v>2</v>
      </c>
      <c r="F201" s="56" t="s">
        <v>16</v>
      </c>
      <c r="G201" s="55">
        <f>SUM(G202:G211)</f>
        <v>83941.2</v>
      </c>
      <c r="H201" s="55">
        <f>SUM(H202:H211)</f>
        <v>0</v>
      </c>
      <c r="I201" s="55">
        <f>SUM(I202:I211)</f>
        <v>75546.8</v>
      </c>
      <c r="J201" s="55">
        <f>SUM(J202:J211)</f>
        <v>8394.4</v>
      </c>
      <c r="K201" s="55">
        <f>SUM(K202:K211)</f>
        <v>0</v>
      </c>
      <c r="L201" s="81"/>
      <c r="M201" s="79" t="s">
        <v>37</v>
      </c>
      <c r="N201" s="62"/>
      <c r="O201" s="62"/>
      <c r="P201" s="62"/>
    </row>
    <row r="202" spans="1:16" s="26" customFormat="1">
      <c r="A202" s="72"/>
      <c r="B202" s="72"/>
      <c r="C202" s="9"/>
      <c r="D202" s="8"/>
      <c r="E202" s="86"/>
      <c r="F202" s="56">
        <v>2015</v>
      </c>
      <c r="G202" s="55">
        <f t="shared" si="34"/>
        <v>0</v>
      </c>
      <c r="H202" s="55">
        <v>0</v>
      </c>
      <c r="I202" s="55">
        <v>0</v>
      </c>
      <c r="J202" s="55">
        <v>0</v>
      </c>
      <c r="K202" s="55">
        <v>0</v>
      </c>
      <c r="L202" s="81"/>
      <c r="M202" s="79"/>
      <c r="N202" s="62"/>
      <c r="O202" s="62"/>
      <c r="P202" s="62"/>
    </row>
    <row r="203" spans="1:16" s="26" customFormat="1">
      <c r="A203" s="72"/>
      <c r="B203" s="72"/>
      <c r="C203" s="9"/>
      <c r="D203" s="8"/>
      <c r="E203" s="86"/>
      <c r="F203" s="56">
        <v>2016</v>
      </c>
      <c r="G203" s="55">
        <f t="shared" si="34"/>
        <v>0</v>
      </c>
      <c r="H203" s="55">
        <v>0</v>
      </c>
      <c r="I203" s="55">
        <v>0</v>
      </c>
      <c r="J203" s="55">
        <v>0</v>
      </c>
      <c r="K203" s="55">
        <v>0</v>
      </c>
      <c r="L203" s="81"/>
      <c r="M203" s="79"/>
      <c r="N203" s="62"/>
      <c r="O203" s="62"/>
      <c r="P203" s="62"/>
    </row>
    <row r="204" spans="1:16" s="26" customFormat="1">
      <c r="A204" s="72"/>
      <c r="B204" s="72"/>
      <c r="C204" s="9"/>
      <c r="D204" s="8"/>
      <c r="E204" s="86"/>
      <c r="F204" s="56">
        <v>2017</v>
      </c>
      <c r="G204" s="55">
        <f t="shared" si="34"/>
        <v>0</v>
      </c>
      <c r="H204" s="55">
        <v>0</v>
      </c>
      <c r="I204" s="55">
        <v>0</v>
      </c>
      <c r="J204" s="55">
        <v>0</v>
      </c>
      <c r="K204" s="55">
        <v>0</v>
      </c>
      <c r="L204" s="81"/>
      <c r="M204" s="79"/>
      <c r="N204" s="62"/>
      <c r="O204" s="62"/>
      <c r="P204" s="62"/>
    </row>
    <row r="205" spans="1:16" s="26" customFormat="1">
      <c r="A205" s="72"/>
      <c r="B205" s="72"/>
      <c r="C205" s="9"/>
      <c r="D205" s="8"/>
      <c r="E205" s="86"/>
      <c r="F205" s="56">
        <v>2018</v>
      </c>
      <c r="G205" s="55">
        <f t="shared" si="34"/>
        <v>0</v>
      </c>
      <c r="H205" s="55">
        <v>0</v>
      </c>
      <c r="I205" s="55">
        <v>0</v>
      </c>
      <c r="J205" s="55">
        <v>0</v>
      </c>
      <c r="K205" s="55">
        <v>0</v>
      </c>
      <c r="L205" s="81"/>
      <c r="M205" s="79"/>
      <c r="N205" s="62"/>
      <c r="O205" s="62"/>
      <c r="P205" s="62"/>
    </row>
    <row r="206" spans="1:16" s="26" customFormat="1">
      <c r="A206" s="72"/>
      <c r="B206" s="72"/>
      <c r="C206" s="9"/>
      <c r="D206" s="8"/>
      <c r="E206" s="86"/>
      <c r="F206" s="56">
        <v>2019</v>
      </c>
      <c r="G206" s="55">
        <f t="shared" si="34"/>
        <v>0</v>
      </c>
      <c r="H206" s="55">
        <v>0</v>
      </c>
      <c r="I206" s="55">
        <v>0</v>
      </c>
      <c r="J206" s="55">
        <v>0</v>
      </c>
      <c r="K206" s="55">
        <v>0</v>
      </c>
      <c r="L206" s="81"/>
      <c r="M206" s="79"/>
      <c r="N206" s="62"/>
      <c r="O206" s="62"/>
      <c r="P206" s="62"/>
    </row>
    <row r="207" spans="1:16" s="26" customFormat="1">
      <c r="A207" s="72"/>
      <c r="B207" s="72"/>
      <c r="C207" s="9"/>
      <c r="D207" s="8"/>
      <c r="E207" s="86"/>
      <c r="F207" s="56">
        <v>2020</v>
      </c>
      <c r="G207" s="55">
        <f t="shared" si="34"/>
        <v>0</v>
      </c>
      <c r="H207" s="55">
        <v>0</v>
      </c>
      <c r="I207" s="55">
        <v>0</v>
      </c>
      <c r="J207" s="55">
        <v>0</v>
      </c>
      <c r="K207" s="55">
        <v>0</v>
      </c>
      <c r="L207" s="81"/>
      <c r="M207" s="79"/>
      <c r="N207" s="62"/>
      <c r="O207" s="62"/>
      <c r="P207" s="62"/>
    </row>
    <row r="208" spans="1:16" s="26" customFormat="1">
      <c r="A208" s="72"/>
      <c r="B208" s="72"/>
      <c r="C208" s="9"/>
      <c r="D208" s="8"/>
      <c r="E208" s="86"/>
      <c r="F208" s="56">
        <v>2021</v>
      </c>
      <c r="G208" s="55">
        <f t="shared" si="34"/>
        <v>3228.5</v>
      </c>
      <c r="H208" s="55">
        <v>0</v>
      </c>
      <c r="I208" s="55">
        <v>2905.6</v>
      </c>
      <c r="J208" s="55">
        <v>322.89999999999998</v>
      </c>
      <c r="K208" s="55">
        <v>0</v>
      </c>
      <c r="L208" s="81"/>
      <c r="M208" s="79"/>
      <c r="N208" s="62"/>
      <c r="O208" s="62"/>
      <c r="P208" s="62"/>
    </row>
    <row r="209" spans="1:16" s="26" customFormat="1">
      <c r="A209" s="72"/>
      <c r="B209" s="72"/>
      <c r="C209" s="9"/>
      <c r="D209" s="8"/>
      <c r="E209" s="86"/>
      <c r="F209" s="56">
        <v>2022</v>
      </c>
      <c r="G209" s="55">
        <f t="shared" si="34"/>
        <v>80712.7</v>
      </c>
      <c r="H209" s="55">
        <v>0</v>
      </c>
      <c r="I209" s="55">
        <v>72641.2</v>
      </c>
      <c r="J209" s="55">
        <v>8071.5</v>
      </c>
      <c r="K209" s="55">
        <v>0</v>
      </c>
      <c r="L209" s="81"/>
      <c r="M209" s="79"/>
      <c r="N209" s="62"/>
      <c r="O209" s="62"/>
      <c r="P209" s="62"/>
    </row>
    <row r="210" spans="1:16" s="26" customFormat="1">
      <c r="A210" s="72"/>
      <c r="B210" s="72"/>
      <c r="C210" s="9"/>
      <c r="D210" s="8"/>
      <c r="E210" s="86"/>
      <c r="F210" s="56">
        <v>2023</v>
      </c>
      <c r="G210" s="55">
        <f t="shared" si="34"/>
        <v>0</v>
      </c>
      <c r="H210" s="55">
        <v>0</v>
      </c>
      <c r="I210" s="55">
        <v>0</v>
      </c>
      <c r="J210" s="55">
        <v>0</v>
      </c>
      <c r="K210" s="55">
        <v>0</v>
      </c>
      <c r="L210" s="81"/>
      <c r="M210" s="79"/>
      <c r="N210" s="62"/>
      <c r="O210" s="62"/>
      <c r="P210" s="62"/>
    </row>
    <row r="211" spans="1:16" s="26" customFormat="1">
      <c r="A211" s="72"/>
      <c r="B211" s="72"/>
      <c r="C211" s="9"/>
      <c r="D211" s="8"/>
      <c r="E211" s="86"/>
      <c r="F211" s="56">
        <v>2024</v>
      </c>
      <c r="G211" s="55">
        <f t="shared" si="34"/>
        <v>0</v>
      </c>
      <c r="H211" s="55">
        <v>0</v>
      </c>
      <c r="I211" s="55">
        <v>0</v>
      </c>
      <c r="J211" s="55">
        <v>0</v>
      </c>
      <c r="K211" s="55">
        <v>0</v>
      </c>
      <c r="L211" s="81"/>
      <c r="M211" s="79"/>
      <c r="N211" s="62"/>
      <c r="O211" s="62"/>
      <c r="P211" s="62"/>
    </row>
    <row r="212" spans="1:16" s="26" customFormat="1" ht="15.6" hidden="1" customHeight="1">
      <c r="A212" s="72" t="s">
        <v>140</v>
      </c>
      <c r="B212" s="73" t="s">
        <v>126</v>
      </c>
      <c r="C212" s="9"/>
      <c r="D212" s="8"/>
      <c r="E212" s="76"/>
      <c r="F212" s="56" t="s">
        <v>16</v>
      </c>
      <c r="G212" s="55">
        <f>J212</f>
        <v>0</v>
      </c>
      <c r="H212" s="55">
        <f>SUM(H213:H222)</f>
        <v>0</v>
      </c>
      <c r="I212" s="55">
        <f>SUM(I213:I222)</f>
        <v>0</v>
      </c>
      <c r="J212" s="55">
        <f>J220+J219+J221+J222+J218+J217+J216</f>
        <v>0</v>
      </c>
      <c r="K212" s="55">
        <f>SUM(K213:K222)</f>
        <v>0</v>
      </c>
      <c r="L212" s="81"/>
      <c r="M212" s="79" t="s">
        <v>37</v>
      </c>
      <c r="N212" s="62"/>
      <c r="O212" s="62"/>
      <c r="P212" s="62"/>
    </row>
    <row r="213" spans="1:16" s="26" customFormat="1" ht="15.6" hidden="1" customHeight="1">
      <c r="A213" s="72"/>
      <c r="B213" s="74"/>
      <c r="C213" s="9"/>
      <c r="D213" s="8"/>
      <c r="E213" s="77"/>
      <c r="F213" s="56">
        <v>2015</v>
      </c>
      <c r="G213" s="55">
        <v>0</v>
      </c>
      <c r="H213" s="55">
        <v>0</v>
      </c>
      <c r="I213" s="55">
        <v>0</v>
      </c>
      <c r="J213" s="55">
        <v>0</v>
      </c>
      <c r="K213" s="55">
        <v>0</v>
      </c>
      <c r="L213" s="81"/>
      <c r="M213" s="79"/>
      <c r="N213" s="62"/>
      <c r="O213" s="62"/>
      <c r="P213" s="62"/>
    </row>
    <row r="214" spans="1:16" s="26" customFormat="1" ht="15.6" hidden="1" customHeight="1">
      <c r="A214" s="72"/>
      <c r="B214" s="74"/>
      <c r="C214" s="9"/>
      <c r="D214" s="8"/>
      <c r="E214" s="77"/>
      <c r="F214" s="56">
        <v>2016</v>
      </c>
      <c r="G214" s="55">
        <v>0</v>
      </c>
      <c r="H214" s="55">
        <v>0</v>
      </c>
      <c r="I214" s="55">
        <v>0</v>
      </c>
      <c r="J214" s="55">
        <v>0</v>
      </c>
      <c r="K214" s="55">
        <v>0</v>
      </c>
      <c r="L214" s="81"/>
      <c r="M214" s="79"/>
      <c r="N214" s="62"/>
      <c r="O214" s="62"/>
      <c r="P214" s="62"/>
    </row>
    <row r="215" spans="1:16" s="26" customFormat="1" ht="15.6" hidden="1" customHeight="1">
      <c r="A215" s="72"/>
      <c r="B215" s="74"/>
      <c r="C215" s="9"/>
      <c r="D215" s="8"/>
      <c r="E215" s="77"/>
      <c r="F215" s="56">
        <v>2017</v>
      </c>
      <c r="G215" s="55">
        <v>0</v>
      </c>
      <c r="H215" s="55">
        <v>0</v>
      </c>
      <c r="I215" s="55">
        <v>0</v>
      </c>
      <c r="J215" s="55">
        <v>0</v>
      </c>
      <c r="K215" s="55">
        <v>0</v>
      </c>
      <c r="L215" s="81"/>
      <c r="M215" s="79"/>
      <c r="N215" s="62"/>
      <c r="O215" s="62"/>
      <c r="P215" s="62"/>
    </row>
    <row r="216" spans="1:16" s="26" customFormat="1" ht="15.6" hidden="1" customHeight="1">
      <c r="A216" s="72"/>
      <c r="B216" s="74"/>
      <c r="C216" s="9"/>
      <c r="D216" s="8"/>
      <c r="E216" s="77"/>
      <c r="F216" s="56">
        <v>2018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81"/>
      <c r="M216" s="79"/>
      <c r="N216" s="62"/>
      <c r="O216" s="62"/>
      <c r="P216" s="62"/>
    </row>
    <row r="217" spans="1:16" s="26" customFormat="1" ht="15.6" hidden="1" customHeight="1">
      <c r="A217" s="72"/>
      <c r="B217" s="74"/>
      <c r="C217" s="9"/>
      <c r="D217" s="8"/>
      <c r="E217" s="77"/>
      <c r="F217" s="56">
        <v>2019</v>
      </c>
      <c r="G217" s="55">
        <v>0</v>
      </c>
      <c r="H217" s="55">
        <v>0</v>
      </c>
      <c r="I217" s="55">
        <v>0</v>
      </c>
      <c r="J217" s="55">
        <v>0</v>
      </c>
      <c r="K217" s="55">
        <v>0</v>
      </c>
      <c r="L217" s="81"/>
      <c r="M217" s="79"/>
      <c r="N217" s="62"/>
      <c r="O217" s="62"/>
      <c r="P217" s="62"/>
    </row>
    <row r="218" spans="1:16" s="26" customFormat="1" ht="15.6" hidden="1" customHeight="1">
      <c r="A218" s="72"/>
      <c r="B218" s="74"/>
      <c r="C218" s="9"/>
      <c r="D218" s="8"/>
      <c r="E218" s="77"/>
      <c r="F218" s="56">
        <v>2020</v>
      </c>
      <c r="G218" s="55">
        <v>0</v>
      </c>
      <c r="H218" s="55">
        <v>0</v>
      </c>
      <c r="I218" s="55">
        <v>0</v>
      </c>
      <c r="J218" s="55">
        <v>0</v>
      </c>
      <c r="K218" s="55">
        <v>0</v>
      </c>
      <c r="L218" s="81"/>
      <c r="M218" s="79"/>
      <c r="N218" s="62"/>
      <c r="O218" s="62"/>
      <c r="P218" s="62"/>
    </row>
    <row r="219" spans="1:16" s="26" customFormat="1" ht="15.6" hidden="1" customHeight="1">
      <c r="A219" s="72"/>
      <c r="B219" s="74"/>
      <c r="C219" s="9"/>
      <c r="D219" s="8"/>
      <c r="E219" s="77"/>
      <c r="F219" s="56">
        <v>2021</v>
      </c>
      <c r="G219" s="55">
        <f>J219</f>
        <v>0</v>
      </c>
      <c r="H219" s="55">
        <v>0</v>
      </c>
      <c r="I219" s="55">
        <v>0</v>
      </c>
      <c r="J219" s="55">
        <v>0</v>
      </c>
      <c r="K219" s="55">
        <v>0</v>
      </c>
      <c r="L219" s="81"/>
      <c r="M219" s="79"/>
      <c r="N219" s="62"/>
      <c r="O219" s="62"/>
      <c r="P219" s="62"/>
    </row>
    <row r="220" spans="1:16" s="26" customFormat="1" ht="15.6" hidden="1" customHeight="1">
      <c r="A220" s="72"/>
      <c r="B220" s="74"/>
      <c r="C220" s="9"/>
      <c r="D220" s="8"/>
      <c r="E220" s="77"/>
      <c r="F220" s="56">
        <v>2022</v>
      </c>
      <c r="G220" s="55">
        <f>J220</f>
        <v>0</v>
      </c>
      <c r="H220" s="55">
        <v>0</v>
      </c>
      <c r="I220" s="55">
        <v>0</v>
      </c>
      <c r="J220" s="55">
        <v>0</v>
      </c>
      <c r="K220" s="55">
        <v>0</v>
      </c>
      <c r="L220" s="81"/>
      <c r="M220" s="79"/>
      <c r="N220" s="62"/>
      <c r="O220" s="62"/>
      <c r="P220" s="62"/>
    </row>
    <row r="221" spans="1:16" s="26" customFormat="1" ht="15.6" hidden="1" customHeight="1">
      <c r="A221" s="72"/>
      <c r="B221" s="74"/>
      <c r="C221" s="9"/>
      <c r="D221" s="8"/>
      <c r="E221" s="77"/>
      <c r="F221" s="56">
        <v>2023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81"/>
      <c r="M221" s="79"/>
      <c r="N221" s="62"/>
      <c r="O221" s="62"/>
      <c r="P221" s="62"/>
    </row>
    <row r="222" spans="1:16" s="26" customFormat="1" ht="15.6" hidden="1" customHeight="1">
      <c r="A222" s="72"/>
      <c r="B222" s="75"/>
      <c r="C222" s="9"/>
      <c r="D222" s="8"/>
      <c r="E222" s="78"/>
      <c r="F222" s="56">
        <v>2024</v>
      </c>
      <c r="G222" s="55">
        <v>0</v>
      </c>
      <c r="H222" s="55">
        <v>0</v>
      </c>
      <c r="I222" s="55">
        <v>0</v>
      </c>
      <c r="J222" s="55">
        <v>0</v>
      </c>
      <c r="K222" s="55">
        <v>0</v>
      </c>
      <c r="L222" s="81"/>
      <c r="M222" s="79"/>
      <c r="N222" s="62"/>
      <c r="O222" s="62"/>
      <c r="P222" s="62"/>
    </row>
    <row r="223" spans="1:16" s="28" customFormat="1">
      <c r="A223" s="72" t="s">
        <v>140</v>
      </c>
      <c r="B223" s="73" t="s">
        <v>126</v>
      </c>
      <c r="C223" s="9"/>
      <c r="D223" s="8"/>
      <c r="E223" s="76"/>
      <c r="F223" s="56" t="s">
        <v>16</v>
      </c>
      <c r="G223" s="55">
        <f>J223</f>
        <v>600</v>
      </c>
      <c r="H223" s="55">
        <f>SUM(H224:H233)</f>
        <v>0</v>
      </c>
      <c r="I223" s="55">
        <f>SUM(I224:I233)</f>
        <v>0</v>
      </c>
      <c r="J223" s="55">
        <f>J231+J230+J232+J233+J229+J228+J227</f>
        <v>600</v>
      </c>
      <c r="K223" s="55">
        <f>SUM(K224:K233)</f>
        <v>0</v>
      </c>
      <c r="L223" s="81"/>
      <c r="M223" s="79" t="s">
        <v>37</v>
      </c>
      <c r="N223" s="62"/>
      <c r="O223" s="62"/>
      <c r="P223" s="62"/>
    </row>
    <row r="224" spans="1:16" s="28" customFormat="1">
      <c r="A224" s="72"/>
      <c r="B224" s="74"/>
      <c r="C224" s="9"/>
      <c r="D224" s="8"/>
      <c r="E224" s="77"/>
      <c r="F224" s="56">
        <v>2015</v>
      </c>
      <c r="G224" s="55">
        <v>0</v>
      </c>
      <c r="H224" s="55">
        <v>0</v>
      </c>
      <c r="I224" s="55">
        <v>0</v>
      </c>
      <c r="J224" s="55">
        <v>0</v>
      </c>
      <c r="K224" s="55">
        <v>0</v>
      </c>
      <c r="L224" s="81"/>
      <c r="M224" s="79"/>
      <c r="N224" s="62"/>
      <c r="O224" s="62"/>
      <c r="P224" s="62"/>
    </row>
    <row r="225" spans="1:16" s="28" customFormat="1">
      <c r="A225" s="72"/>
      <c r="B225" s="74"/>
      <c r="C225" s="9"/>
      <c r="D225" s="8"/>
      <c r="E225" s="77"/>
      <c r="F225" s="56">
        <v>2016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81"/>
      <c r="M225" s="79"/>
      <c r="N225" s="62"/>
      <c r="O225" s="62"/>
      <c r="P225" s="62"/>
    </row>
    <row r="226" spans="1:16" s="28" customFormat="1">
      <c r="A226" s="72"/>
      <c r="B226" s="74"/>
      <c r="C226" s="9"/>
      <c r="D226" s="8"/>
      <c r="E226" s="77"/>
      <c r="F226" s="56">
        <v>2017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81"/>
      <c r="M226" s="79"/>
      <c r="N226" s="62"/>
      <c r="O226" s="62"/>
      <c r="P226" s="62"/>
    </row>
    <row r="227" spans="1:16" s="28" customFormat="1">
      <c r="A227" s="72"/>
      <c r="B227" s="74"/>
      <c r="C227" s="9"/>
      <c r="D227" s="8"/>
      <c r="E227" s="77"/>
      <c r="F227" s="56">
        <v>2018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81"/>
      <c r="M227" s="79"/>
      <c r="N227" s="62"/>
      <c r="O227" s="62"/>
      <c r="P227" s="62"/>
    </row>
    <row r="228" spans="1:16" s="28" customFormat="1">
      <c r="A228" s="72"/>
      <c r="B228" s="74"/>
      <c r="C228" s="9"/>
      <c r="D228" s="8"/>
      <c r="E228" s="77"/>
      <c r="F228" s="56">
        <v>2019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81"/>
      <c r="M228" s="79"/>
      <c r="N228" s="62"/>
      <c r="O228" s="62"/>
      <c r="P228" s="62"/>
    </row>
    <row r="229" spans="1:16" s="28" customFormat="1">
      <c r="A229" s="72"/>
      <c r="B229" s="74"/>
      <c r="C229" s="9"/>
      <c r="D229" s="8"/>
      <c r="E229" s="77"/>
      <c r="F229" s="56">
        <v>2020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81"/>
      <c r="M229" s="79"/>
      <c r="N229" s="62"/>
      <c r="O229" s="62"/>
      <c r="P229" s="62"/>
    </row>
    <row r="230" spans="1:16" s="28" customFormat="1">
      <c r="A230" s="72"/>
      <c r="B230" s="74"/>
      <c r="C230" s="9"/>
      <c r="D230" s="8"/>
      <c r="E230" s="77"/>
      <c r="F230" s="56">
        <v>2021</v>
      </c>
      <c r="G230" s="55">
        <f>J230</f>
        <v>0</v>
      </c>
      <c r="H230" s="55">
        <v>0</v>
      </c>
      <c r="I230" s="55">
        <v>0</v>
      </c>
      <c r="J230" s="55">
        <v>0</v>
      </c>
      <c r="K230" s="55">
        <v>0</v>
      </c>
      <c r="L230" s="81"/>
      <c r="M230" s="79"/>
      <c r="N230" s="62"/>
      <c r="O230" s="62"/>
      <c r="P230" s="62"/>
    </row>
    <row r="231" spans="1:16" s="28" customFormat="1">
      <c r="A231" s="72"/>
      <c r="B231" s="74"/>
      <c r="C231" s="9"/>
      <c r="D231" s="8"/>
      <c r="E231" s="77"/>
      <c r="F231" s="56">
        <v>2022</v>
      </c>
      <c r="G231" s="55">
        <f>J231</f>
        <v>600</v>
      </c>
      <c r="H231" s="55">
        <v>0</v>
      </c>
      <c r="I231" s="55">
        <v>0</v>
      </c>
      <c r="J231" s="55">
        <v>600</v>
      </c>
      <c r="K231" s="55">
        <v>0</v>
      </c>
      <c r="L231" s="81"/>
      <c r="M231" s="79"/>
      <c r="N231" s="62"/>
      <c r="O231" s="62"/>
      <c r="P231" s="62"/>
    </row>
    <row r="232" spans="1:16" s="28" customFormat="1">
      <c r="A232" s="72"/>
      <c r="B232" s="74"/>
      <c r="C232" s="9"/>
      <c r="D232" s="8"/>
      <c r="E232" s="77"/>
      <c r="F232" s="56">
        <v>2023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81"/>
      <c r="M232" s="79"/>
      <c r="N232" s="62"/>
      <c r="O232" s="62"/>
      <c r="P232" s="62"/>
    </row>
    <row r="233" spans="1:16" s="28" customFormat="1">
      <c r="A233" s="72"/>
      <c r="B233" s="75"/>
      <c r="C233" s="9"/>
      <c r="D233" s="8"/>
      <c r="E233" s="78"/>
      <c r="F233" s="56">
        <v>2024</v>
      </c>
      <c r="G233" s="55">
        <v>0</v>
      </c>
      <c r="H233" s="55">
        <v>0</v>
      </c>
      <c r="I233" s="55">
        <v>0</v>
      </c>
      <c r="J233" s="55">
        <v>0</v>
      </c>
      <c r="K233" s="55">
        <v>0</v>
      </c>
      <c r="L233" s="82"/>
      <c r="M233" s="79"/>
      <c r="N233" s="62"/>
      <c r="O233" s="62"/>
      <c r="P233" s="62"/>
    </row>
    <row r="234" spans="1:16" s="22" customFormat="1" ht="15.6" customHeight="1">
      <c r="A234" s="73" t="s">
        <v>109</v>
      </c>
      <c r="B234" s="73" t="s">
        <v>108</v>
      </c>
      <c r="C234" s="9"/>
      <c r="D234" s="8"/>
      <c r="E234" s="76"/>
      <c r="F234" s="56" t="s">
        <v>16</v>
      </c>
      <c r="G234" s="55">
        <f t="shared" si="34"/>
        <v>605.70000000000005</v>
      </c>
      <c r="H234" s="55">
        <f>SUM(H235:H244)</f>
        <v>0</v>
      </c>
      <c r="I234" s="55">
        <f>SUM(I235:I244)</f>
        <v>0</v>
      </c>
      <c r="J234" s="55">
        <f>SUM(J235:J244)</f>
        <v>605.70000000000005</v>
      </c>
      <c r="K234" s="55">
        <v>0</v>
      </c>
      <c r="L234" s="80" t="s">
        <v>111</v>
      </c>
      <c r="M234" s="79" t="s">
        <v>37</v>
      </c>
      <c r="N234" s="62"/>
      <c r="O234" s="62"/>
      <c r="P234" s="62"/>
    </row>
    <row r="235" spans="1:16" s="22" customFormat="1">
      <c r="A235" s="74"/>
      <c r="B235" s="74"/>
      <c r="C235" s="9"/>
      <c r="D235" s="8"/>
      <c r="E235" s="77"/>
      <c r="F235" s="56">
        <v>2015</v>
      </c>
      <c r="G235" s="55">
        <f t="shared" si="34"/>
        <v>0</v>
      </c>
      <c r="H235" s="55">
        <f>H246</f>
        <v>0</v>
      </c>
      <c r="I235" s="55">
        <f t="shared" ref="I235:K235" si="35">I246</f>
        <v>0</v>
      </c>
      <c r="J235" s="55">
        <f t="shared" si="35"/>
        <v>0</v>
      </c>
      <c r="K235" s="55">
        <f t="shared" si="35"/>
        <v>0</v>
      </c>
      <c r="L235" s="81"/>
      <c r="M235" s="79"/>
      <c r="N235" s="62"/>
      <c r="O235" s="62"/>
      <c r="P235" s="62"/>
    </row>
    <row r="236" spans="1:16" s="22" customFormat="1">
      <c r="A236" s="74"/>
      <c r="B236" s="74"/>
      <c r="C236" s="9"/>
      <c r="D236" s="8"/>
      <c r="E236" s="77"/>
      <c r="F236" s="56">
        <v>2016</v>
      </c>
      <c r="G236" s="55">
        <f t="shared" si="34"/>
        <v>0</v>
      </c>
      <c r="H236" s="55">
        <f t="shared" ref="H236:K236" si="36">H247</f>
        <v>0</v>
      </c>
      <c r="I236" s="55">
        <f t="shared" si="36"/>
        <v>0</v>
      </c>
      <c r="J236" s="55">
        <f t="shared" si="36"/>
        <v>0</v>
      </c>
      <c r="K236" s="55">
        <f t="shared" si="36"/>
        <v>0</v>
      </c>
      <c r="L236" s="81"/>
      <c r="M236" s="79"/>
      <c r="N236" s="62"/>
      <c r="O236" s="62"/>
      <c r="P236" s="62"/>
    </row>
    <row r="237" spans="1:16" s="22" customFormat="1">
      <c r="A237" s="74"/>
      <c r="B237" s="74"/>
      <c r="C237" s="9"/>
      <c r="D237" s="8"/>
      <c r="E237" s="77"/>
      <c r="F237" s="56">
        <v>2017</v>
      </c>
      <c r="G237" s="55">
        <f t="shared" si="34"/>
        <v>0</v>
      </c>
      <c r="H237" s="55">
        <f t="shared" ref="H237:K237" si="37">H248</f>
        <v>0</v>
      </c>
      <c r="I237" s="55">
        <f t="shared" si="37"/>
        <v>0</v>
      </c>
      <c r="J237" s="55">
        <f t="shared" si="37"/>
        <v>0</v>
      </c>
      <c r="K237" s="55">
        <f t="shared" si="37"/>
        <v>0</v>
      </c>
      <c r="L237" s="81"/>
      <c r="M237" s="79"/>
      <c r="N237" s="62"/>
      <c r="O237" s="62"/>
      <c r="P237" s="62"/>
    </row>
    <row r="238" spans="1:16" s="22" customFormat="1">
      <c r="A238" s="74"/>
      <c r="B238" s="74"/>
      <c r="C238" s="9"/>
      <c r="D238" s="8"/>
      <c r="E238" s="77"/>
      <c r="F238" s="56">
        <v>2018</v>
      </c>
      <c r="G238" s="55">
        <f t="shared" si="34"/>
        <v>0</v>
      </c>
      <c r="H238" s="55">
        <f t="shared" ref="H238:K238" si="38">H249</f>
        <v>0</v>
      </c>
      <c r="I238" s="55">
        <f t="shared" si="38"/>
        <v>0</v>
      </c>
      <c r="J238" s="55">
        <f t="shared" si="38"/>
        <v>0</v>
      </c>
      <c r="K238" s="55">
        <f t="shared" si="38"/>
        <v>0</v>
      </c>
      <c r="L238" s="81"/>
      <c r="M238" s="79"/>
      <c r="N238" s="62"/>
      <c r="O238" s="62"/>
      <c r="P238" s="62"/>
    </row>
    <row r="239" spans="1:16" s="22" customFormat="1">
      <c r="A239" s="74"/>
      <c r="B239" s="74"/>
      <c r="C239" s="9"/>
      <c r="D239" s="8"/>
      <c r="E239" s="77"/>
      <c r="F239" s="56">
        <v>2019</v>
      </c>
      <c r="G239" s="55">
        <f t="shared" si="34"/>
        <v>0</v>
      </c>
      <c r="H239" s="55">
        <f t="shared" ref="H239:K239" si="39">H250</f>
        <v>0</v>
      </c>
      <c r="I239" s="55">
        <f t="shared" si="39"/>
        <v>0</v>
      </c>
      <c r="J239" s="55">
        <f t="shared" si="39"/>
        <v>0</v>
      </c>
      <c r="K239" s="55">
        <f t="shared" si="39"/>
        <v>0</v>
      </c>
      <c r="L239" s="81"/>
      <c r="M239" s="79"/>
      <c r="N239" s="62"/>
      <c r="O239" s="62"/>
      <c r="P239" s="62"/>
    </row>
    <row r="240" spans="1:16" s="22" customFormat="1">
      <c r="A240" s="74"/>
      <c r="B240" s="74"/>
      <c r="C240" s="9"/>
      <c r="D240" s="8"/>
      <c r="E240" s="77"/>
      <c r="F240" s="56">
        <v>2020</v>
      </c>
      <c r="G240" s="55">
        <f t="shared" si="34"/>
        <v>0</v>
      </c>
      <c r="H240" s="55">
        <f t="shared" ref="H240:K241" si="40">H251</f>
        <v>0</v>
      </c>
      <c r="I240" s="55">
        <f t="shared" si="40"/>
        <v>0</v>
      </c>
      <c r="J240" s="55">
        <f t="shared" si="40"/>
        <v>0</v>
      </c>
      <c r="K240" s="55">
        <f t="shared" si="40"/>
        <v>0</v>
      </c>
      <c r="L240" s="81"/>
      <c r="M240" s="79"/>
      <c r="N240" s="62"/>
      <c r="O240" s="62"/>
      <c r="P240" s="62"/>
    </row>
    <row r="241" spans="1:16" s="22" customFormat="1">
      <c r="A241" s="74"/>
      <c r="B241" s="74"/>
      <c r="C241" s="9"/>
      <c r="D241" s="8"/>
      <c r="E241" s="77"/>
      <c r="F241" s="56">
        <v>2021</v>
      </c>
      <c r="G241" s="30">
        <f t="shared" si="34"/>
        <v>220.3</v>
      </c>
      <c r="H241" s="55">
        <f t="shared" ref="H241:K241" si="41">H252</f>
        <v>0</v>
      </c>
      <c r="I241" s="55">
        <f t="shared" si="41"/>
        <v>0</v>
      </c>
      <c r="J241" s="55">
        <f t="shared" si="40"/>
        <v>220.3</v>
      </c>
      <c r="K241" s="55">
        <f t="shared" si="41"/>
        <v>0</v>
      </c>
      <c r="L241" s="81"/>
      <c r="M241" s="79"/>
      <c r="N241" s="62"/>
      <c r="O241" s="62"/>
      <c r="P241" s="62"/>
    </row>
    <row r="242" spans="1:16" s="22" customFormat="1">
      <c r="A242" s="74"/>
      <c r="B242" s="74"/>
      <c r="C242" s="9"/>
      <c r="D242" s="8"/>
      <c r="E242" s="77"/>
      <c r="F242" s="56">
        <v>2022</v>
      </c>
      <c r="G242" s="55">
        <f t="shared" si="34"/>
        <v>385.4</v>
      </c>
      <c r="H242" s="55">
        <f t="shared" ref="H242:K242" si="42">H253</f>
        <v>0</v>
      </c>
      <c r="I242" s="55">
        <f t="shared" si="42"/>
        <v>0</v>
      </c>
      <c r="J242" s="55">
        <f>J253+J264</f>
        <v>385.4</v>
      </c>
      <c r="K242" s="55">
        <f t="shared" si="42"/>
        <v>0</v>
      </c>
      <c r="L242" s="81"/>
      <c r="M242" s="79"/>
      <c r="N242" s="62"/>
      <c r="O242" s="62"/>
      <c r="P242" s="62"/>
    </row>
    <row r="243" spans="1:16" s="22" customFormat="1">
      <c r="A243" s="74"/>
      <c r="B243" s="74"/>
      <c r="C243" s="9"/>
      <c r="D243" s="8"/>
      <c r="E243" s="77"/>
      <c r="F243" s="56">
        <v>2023</v>
      </c>
      <c r="G243" s="55">
        <f t="shared" si="34"/>
        <v>0</v>
      </c>
      <c r="H243" s="55">
        <f t="shared" ref="H243:K243" si="43">H254</f>
        <v>0</v>
      </c>
      <c r="I243" s="55">
        <f t="shared" si="43"/>
        <v>0</v>
      </c>
      <c r="J243" s="55">
        <f t="shared" si="43"/>
        <v>0</v>
      </c>
      <c r="K243" s="55">
        <f t="shared" si="43"/>
        <v>0</v>
      </c>
      <c r="L243" s="81"/>
      <c r="M243" s="79"/>
      <c r="N243" s="62"/>
      <c r="O243" s="62"/>
      <c r="P243" s="62"/>
    </row>
    <row r="244" spans="1:16" s="22" customFormat="1">
      <c r="A244" s="75"/>
      <c r="B244" s="75"/>
      <c r="C244" s="9"/>
      <c r="D244" s="8"/>
      <c r="E244" s="78"/>
      <c r="F244" s="56">
        <v>2024</v>
      </c>
      <c r="G244" s="55">
        <f t="shared" si="34"/>
        <v>0</v>
      </c>
      <c r="H244" s="55">
        <f t="shared" ref="H244:K244" si="44">H255</f>
        <v>0</v>
      </c>
      <c r="I244" s="55">
        <f t="shared" si="44"/>
        <v>0</v>
      </c>
      <c r="J244" s="55">
        <f t="shared" si="44"/>
        <v>0</v>
      </c>
      <c r="K244" s="55">
        <f t="shared" si="44"/>
        <v>0</v>
      </c>
      <c r="L244" s="81"/>
      <c r="M244" s="79"/>
      <c r="N244" s="62"/>
      <c r="O244" s="62"/>
      <c r="P244" s="62"/>
    </row>
    <row r="245" spans="1:16" s="22" customFormat="1">
      <c r="A245" s="73"/>
      <c r="B245" s="99" t="s">
        <v>110</v>
      </c>
      <c r="C245" s="9"/>
      <c r="D245" s="8"/>
      <c r="E245" s="76"/>
      <c r="F245" s="56" t="s">
        <v>16</v>
      </c>
      <c r="G245" s="55">
        <f t="shared" si="34"/>
        <v>220.3</v>
      </c>
      <c r="H245" s="55">
        <f>SUM(H246:H255)</f>
        <v>0</v>
      </c>
      <c r="I245" s="55">
        <f>SUM(I246:I255)</f>
        <v>0</v>
      </c>
      <c r="J245" s="55">
        <f>SUM(J246:J255)</f>
        <v>220.3</v>
      </c>
      <c r="K245" s="55">
        <v>0</v>
      </c>
      <c r="L245" s="81"/>
      <c r="M245" s="79" t="s">
        <v>37</v>
      </c>
      <c r="N245" s="62"/>
      <c r="O245" s="62"/>
      <c r="P245" s="62"/>
    </row>
    <row r="246" spans="1:16" s="22" customFormat="1">
      <c r="A246" s="74"/>
      <c r="B246" s="100"/>
      <c r="C246" s="9"/>
      <c r="D246" s="8"/>
      <c r="E246" s="77"/>
      <c r="F246" s="56">
        <v>2015</v>
      </c>
      <c r="G246" s="55">
        <f t="shared" si="34"/>
        <v>0</v>
      </c>
      <c r="H246" s="55">
        <v>0</v>
      </c>
      <c r="I246" s="55">
        <v>0</v>
      </c>
      <c r="J246" s="55">
        <v>0</v>
      </c>
      <c r="K246" s="55">
        <v>0</v>
      </c>
      <c r="L246" s="81"/>
      <c r="M246" s="79"/>
      <c r="N246" s="62"/>
      <c r="O246" s="62"/>
      <c r="P246" s="62"/>
    </row>
    <row r="247" spans="1:16" s="22" customFormat="1">
      <c r="A247" s="74"/>
      <c r="B247" s="100"/>
      <c r="C247" s="9"/>
      <c r="D247" s="8"/>
      <c r="E247" s="77"/>
      <c r="F247" s="56">
        <v>2016</v>
      </c>
      <c r="G247" s="55">
        <f t="shared" si="34"/>
        <v>0</v>
      </c>
      <c r="H247" s="55">
        <v>0</v>
      </c>
      <c r="I247" s="55">
        <v>0</v>
      </c>
      <c r="J247" s="55">
        <v>0</v>
      </c>
      <c r="K247" s="55">
        <v>0</v>
      </c>
      <c r="L247" s="81"/>
      <c r="M247" s="79"/>
      <c r="N247" s="62"/>
      <c r="O247" s="62"/>
      <c r="P247" s="62"/>
    </row>
    <row r="248" spans="1:16" s="22" customFormat="1">
      <c r="A248" s="74"/>
      <c r="B248" s="100"/>
      <c r="C248" s="9"/>
      <c r="D248" s="8"/>
      <c r="E248" s="77"/>
      <c r="F248" s="56">
        <v>2017</v>
      </c>
      <c r="G248" s="55">
        <f t="shared" si="34"/>
        <v>0</v>
      </c>
      <c r="H248" s="55">
        <v>0</v>
      </c>
      <c r="I248" s="55">
        <v>0</v>
      </c>
      <c r="J248" s="55">
        <v>0</v>
      </c>
      <c r="K248" s="55">
        <v>0</v>
      </c>
      <c r="L248" s="81"/>
      <c r="M248" s="79"/>
      <c r="N248" s="62"/>
      <c r="O248" s="62"/>
      <c r="P248" s="62"/>
    </row>
    <row r="249" spans="1:16" s="22" customFormat="1">
      <c r="A249" s="74"/>
      <c r="B249" s="100"/>
      <c r="C249" s="9"/>
      <c r="D249" s="8"/>
      <c r="E249" s="77"/>
      <c r="F249" s="56">
        <v>2018</v>
      </c>
      <c r="G249" s="55">
        <f t="shared" si="34"/>
        <v>0</v>
      </c>
      <c r="H249" s="55">
        <v>0</v>
      </c>
      <c r="I249" s="55">
        <v>0</v>
      </c>
      <c r="J249" s="55">
        <v>0</v>
      </c>
      <c r="K249" s="55">
        <v>0</v>
      </c>
      <c r="L249" s="81"/>
      <c r="M249" s="79"/>
      <c r="N249" s="62"/>
      <c r="O249" s="62"/>
      <c r="P249" s="62"/>
    </row>
    <row r="250" spans="1:16" s="22" customFormat="1">
      <c r="A250" s="74"/>
      <c r="B250" s="100"/>
      <c r="C250" s="9"/>
      <c r="D250" s="8"/>
      <c r="E250" s="77"/>
      <c r="F250" s="56">
        <v>2019</v>
      </c>
      <c r="G250" s="55">
        <f t="shared" si="34"/>
        <v>0</v>
      </c>
      <c r="H250" s="55">
        <v>0</v>
      </c>
      <c r="I250" s="55">
        <v>0</v>
      </c>
      <c r="J250" s="55">
        <v>0</v>
      </c>
      <c r="K250" s="55">
        <v>0</v>
      </c>
      <c r="L250" s="81"/>
      <c r="M250" s="79"/>
      <c r="N250" s="62"/>
      <c r="O250" s="62"/>
      <c r="P250" s="62"/>
    </row>
    <row r="251" spans="1:16" s="22" customFormat="1">
      <c r="A251" s="74"/>
      <c r="B251" s="100"/>
      <c r="C251" s="9"/>
      <c r="D251" s="8"/>
      <c r="E251" s="77"/>
      <c r="F251" s="56">
        <v>2020</v>
      </c>
      <c r="G251" s="55">
        <f t="shared" si="34"/>
        <v>0</v>
      </c>
      <c r="H251" s="55">
        <v>0</v>
      </c>
      <c r="I251" s="55">
        <v>0</v>
      </c>
      <c r="J251" s="55">
        <v>0</v>
      </c>
      <c r="K251" s="55">
        <v>0</v>
      </c>
      <c r="L251" s="81"/>
      <c r="M251" s="79"/>
      <c r="N251" s="62"/>
      <c r="O251" s="62"/>
      <c r="P251" s="62"/>
    </row>
    <row r="252" spans="1:16" s="22" customFormat="1">
      <c r="A252" s="74"/>
      <c r="B252" s="100"/>
      <c r="C252" s="9"/>
      <c r="D252" s="8"/>
      <c r="E252" s="77"/>
      <c r="F252" s="56">
        <v>2021</v>
      </c>
      <c r="G252" s="30">
        <f t="shared" si="34"/>
        <v>220.3</v>
      </c>
      <c r="H252" s="55">
        <v>0</v>
      </c>
      <c r="I252" s="55">
        <v>0</v>
      </c>
      <c r="J252" s="55">
        <v>220.3</v>
      </c>
      <c r="K252" s="55">
        <v>0</v>
      </c>
      <c r="L252" s="81"/>
      <c r="M252" s="79"/>
      <c r="N252" s="62"/>
      <c r="O252" s="62"/>
      <c r="P252" s="62"/>
    </row>
    <row r="253" spans="1:16" s="22" customFormat="1">
      <c r="A253" s="74"/>
      <c r="B253" s="100"/>
      <c r="C253" s="9"/>
      <c r="D253" s="8"/>
      <c r="E253" s="77"/>
      <c r="F253" s="56">
        <v>2022</v>
      </c>
      <c r="G253" s="55">
        <f t="shared" si="34"/>
        <v>0</v>
      </c>
      <c r="H253" s="55">
        <v>0</v>
      </c>
      <c r="I253" s="55">
        <v>0</v>
      </c>
      <c r="J253" s="55">
        <v>0</v>
      </c>
      <c r="K253" s="55">
        <v>0</v>
      </c>
      <c r="L253" s="81"/>
      <c r="M253" s="79"/>
      <c r="N253" s="62"/>
      <c r="O253" s="62"/>
      <c r="P253" s="62"/>
    </row>
    <row r="254" spans="1:16" s="22" customFormat="1">
      <c r="A254" s="74"/>
      <c r="B254" s="100"/>
      <c r="C254" s="9"/>
      <c r="D254" s="8"/>
      <c r="E254" s="77"/>
      <c r="F254" s="56">
        <v>2023</v>
      </c>
      <c r="G254" s="55">
        <f t="shared" si="34"/>
        <v>0</v>
      </c>
      <c r="H254" s="55">
        <v>0</v>
      </c>
      <c r="I254" s="55">
        <v>0</v>
      </c>
      <c r="J254" s="55">
        <v>0</v>
      </c>
      <c r="K254" s="55">
        <v>0</v>
      </c>
      <c r="L254" s="81"/>
      <c r="M254" s="79"/>
      <c r="N254" s="62"/>
      <c r="O254" s="62"/>
      <c r="P254" s="62"/>
    </row>
    <row r="255" spans="1:16" s="22" customFormat="1">
      <c r="A255" s="75"/>
      <c r="B255" s="101"/>
      <c r="C255" s="9"/>
      <c r="D255" s="8"/>
      <c r="E255" s="78"/>
      <c r="F255" s="56">
        <v>2024</v>
      </c>
      <c r="G255" s="55">
        <f t="shared" si="34"/>
        <v>0</v>
      </c>
      <c r="H255" s="55">
        <v>0</v>
      </c>
      <c r="I255" s="55">
        <v>0</v>
      </c>
      <c r="J255" s="55">
        <v>0</v>
      </c>
      <c r="K255" s="55">
        <v>0</v>
      </c>
      <c r="L255" s="81"/>
      <c r="M255" s="79"/>
      <c r="N255" s="62"/>
      <c r="O255" s="62"/>
      <c r="P255" s="62"/>
    </row>
    <row r="256" spans="1:16" s="27" customFormat="1">
      <c r="A256" s="73"/>
      <c r="B256" s="99" t="s">
        <v>139</v>
      </c>
      <c r="C256" s="9"/>
      <c r="D256" s="8"/>
      <c r="E256" s="76"/>
      <c r="F256" s="56" t="s">
        <v>16</v>
      </c>
      <c r="G256" s="55">
        <f>J256</f>
        <v>385.4</v>
      </c>
      <c r="H256" s="55">
        <f>SUM(H257:H266)</f>
        <v>0</v>
      </c>
      <c r="I256" s="55">
        <f>SUM(I257:I266)</f>
        <v>0</v>
      </c>
      <c r="J256" s="55">
        <f>J264</f>
        <v>385.4</v>
      </c>
      <c r="K256" s="55">
        <f>SUM(K257:K266)</f>
        <v>0</v>
      </c>
      <c r="L256" s="81"/>
      <c r="M256" s="79" t="s">
        <v>37</v>
      </c>
      <c r="N256" s="62"/>
      <c r="O256" s="62"/>
      <c r="P256" s="62"/>
    </row>
    <row r="257" spans="1:16" s="27" customFormat="1">
      <c r="A257" s="74"/>
      <c r="B257" s="100"/>
      <c r="C257" s="9"/>
      <c r="D257" s="8"/>
      <c r="E257" s="77"/>
      <c r="F257" s="56">
        <v>2015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81"/>
      <c r="M257" s="79"/>
      <c r="N257" s="62"/>
      <c r="O257" s="62"/>
      <c r="P257" s="62"/>
    </row>
    <row r="258" spans="1:16" s="27" customFormat="1">
      <c r="A258" s="74"/>
      <c r="B258" s="100"/>
      <c r="C258" s="9"/>
      <c r="D258" s="8"/>
      <c r="E258" s="77"/>
      <c r="F258" s="56">
        <v>2016</v>
      </c>
      <c r="G258" s="55">
        <v>0</v>
      </c>
      <c r="H258" s="55">
        <v>0</v>
      </c>
      <c r="I258" s="55">
        <v>0</v>
      </c>
      <c r="J258" s="55">
        <v>0</v>
      </c>
      <c r="K258" s="55">
        <v>0</v>
      </c>
      <c r="L258" s="81"/>
      <c r="M258" s="79"/>
      <c r="N258" s="62"/>
      <c r="O258" s="62"/>
      <c r="P258" s="62"/>
    </row>
    <row r="259" spans="1:16" s="27" customFormat="1">
      <c r="A259" s="74"/>
      <c r="B259" s="100"/>
      <c r="C259" s="9"/>
      <c r="D259" s="8"/>
      <c r="E259" s="77"/>
      <c r="F259" s="56">
        <v>2017</v>
      </c>
      <c r="G259" s="55">
        <v>0</v>
      </c>
      <c r="H259" s="55">
        <v>0</v>
      </c>
      <c r="I259" s="55">
        <v>0</v>
      </c>
      <c r="J259" s="55">
        <v>0</v>
      </c>
      <c r="K259" s="55">
        <v>0</v>
      </c>
      <c r="L259" s="81"/>
      <c r="M259" s="79"/>
      <c r="N259" s="62"/>
      <c r="O259" s="62"/>
      <c r="P259" s="62"/>
    </row>
    <row r="260" spans="1:16" s="27" customFormat="1">
      <c r="A260" s="74"/>
      <c r="B260" s="100"/>
      <c r="C260" s="9"/>
      <c r="D260" s="8"/>
      <c r="E260" s="77"/>
      <c r="F260" s="56">
        <v>2018</v>
      </c>
      <c r="G260" s="55">
        <v>0</v>
      </c>
      <c r="H260" s="55">
        <v>0</v>
      </c>
      <c r="I260" s="55">
        <v>0</v>
      </c>
      <c r="J260" s="55">
        <v>0</v>
      </c>
      <c r="K260" s="55">
        <v>0</v>
      </c>
      <c r="L260" s="81"/>
      <c r="M260" s="79"/>
      <c r="N260" s="62"/>
      <c r="O260" s="62"/>
      <c r="P260" s="62"/>
    </row>
    <row r="261" spans="1:16" s="27" customFormat="1">
      <c r="A261" s="74"/>
      <c r="B261" s="100"/>
      <c r="C261" s="9"/>
      <c r="D261" s="8"/>
      <c r="E261" s="77"/>
      <c r="F261" s="56">
        <v>2019</v>
      </c>
      <c r="G261" s="55">
        <v>0</v>
      </c>
      <c r="H261" s="55">
        <v>0</v>
      </c>
      <c r="I261" s="55">
        <v>0</v>
      </c>
      <c r="J261" s="55">
        <v>0</v>
      </c>
      <c r="K261" s="55">
        <v>0</v>
      </c>
      <c r="L261" s="81"/>
      <c r="M261" s="79"/>
      <c r="N261" s="62"/>
      <c r="O261" s="62"/>
      <c r="P261" s="62"/>
    </row>
    <row r="262" spans="1:16" s="27" customFormat="1">
      <c r="A262" s="74"/>
      <c r="B262" s="100"/>
      <c r="C262" s="9"/>
      <c r="D262" s="8"/>
      <c r="E262" s="77"/>
      <c r="F262" s="56">
        <v>2020</v>
      </c>
      <c r="G262" s="55">
        <v>0</v>
      </c>
      <c r="H262" s="55">
        <v>0</v>
      </c>
      <c r="I262" s="55">
        <v>0</v>
      </c>
      <c r="J262" s="55">
        <v>0</v>
      </c>
      <c r="K262" s="55">
        <v>0</v>
      </c>
      <c r="L262" s="81"/>
      <c r="M262" s="79"/>
      <c r="N262" s="62"/>
      <c r="O262" s="62"/>
      <c r="P262" s="62"/>
    </row>
    <row r="263" spans="1:16" s="27" customFormat="1">
      <c r="A263" s="74"/>
      <c r="B263" s="100"/>
      <c r="C263" s="9"/>
      <c r="D263" s="8"/>
      <c r="E263" s="77"/>
      <c r="F263" s="56">
        <v>2021</v>
      </c>
      <c r="G263" s="55">
        <v>0</v>
      </c>
      <c r="H263" s="55">
        <v>0</v>
      </c>
      <c r="I263" s="55">
        <v>0</v>
      </c>
      <c r="J263" s="55">
        <v>0</v>
      </c>
      <c r="K263" s="55">
        <v>0</v>
      </c>
      <c r="L263" s="81"/>
      <c r="M263" s="79"/>
      <c r="N263" s="62"/>
      <c r="O263" s="62"/>
      <c r="P263" s="62"/>
    </row>
    <row r="264" spans="1:16" s="27" customFormat="1">
      <c r="A264" s="74"/>
      <c r="B264" s="100"/>
      <c r="C264" s="9"/>
      <c r="D264" s="8"/>
      <c r="E264" s="77"/>
      <c r="F264" s="56">
        <v>2022</v>
      </c>
      <c r="G264" s="55">
        <f>J264</f>
        <v>385.4</v>
      </c>
      <c r="H264" s="55">
        <v>0</v>
      </c>
      <c r="I264" s="55">
        <v>0</v>
      </c>
      <c r="J264" s="55">
        <v>385.4</v>
      </c>
      <c r="K264" s="55">
        <v>0</v>
      </c>
      <c r="L264" s="81"/>
      <c r="M264" s="79"/>
      <c r="N264" s="62"/>
      <c r="O264" s="62"/>
      <c r="P264" s="62"/>
    </row>
    <row r="265" spans="1:16" s="27" customFormat="1">
      <c r="A265" s="74"/>
      <c r="B265" s="100"/>
      <c r="C265" s="9"/>
      <c r="D265" s="8"/>
      <c r="E265" s="77"/>
      <c r="F265" s="56">
        <v>2023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81"/>
      <c r="M265" s="79"/>
      <c r="N265" s="62"/>
      <c r="O265" s="62"/>
      <c r="P265" s="62"/>
    </row>
    <row r="266" spans="1:16" s="27" customFormat="1">
      <c r="A266" s="75"/>
      <c r="B266" s="101"/>
      <c r="C266" s="9"/>
      <c r="D266" s="8"/>
      <c r="E266" s="78"/>
      <c r="F266" s="56">
        <v>2024</v>
      </c>
      <c r="G266" s="55">
        <v>0</v>
      </c>
      <c r="H266" s="55">
        <v>0</v>
      </c>
      <c r="I266" s="55">
        <v>0</v>
      </c>
      <c r="J266" s="55">
        <v>0</v>
      </c>
      <c r="K266" s="55">
        <v>0</v>
      </c>
      <c r="L266" s="82"/>
      <c r="M266" s="79"/>
      <c r="N266" s="62"/>
      <c r="O266" s="62"/>
      <c r="P266" s="62"/>
    </row>
    <row r="267" spans="1:16" ht="30" customHeight="1">
      <c r="A267" s="72" t="s">
        <v>64</v>
      </c>
      <c r="B267" s="85" t="s">
        <v>65</v>
      </c>
      <c r="C267" s="9"/>
      <c r="D267" s="8"/>
      <c r="E267" s="86"/>
      <c r="F267" s="56" t="s">
        <v>16</v>
      </c>
      <c r="G267" s="55">
        <f t="shared" si="34"/>
        <v>1734.9</v>
      </c>
      <c r="H267" s="55">
        <f>SUM(H268:H277)</f>
        <v>0</v>
      </c>
      <c r="I267" s="55">
        <f>SUM(I268:I277)</f>
        <v>1561.4</v>
      </c>
      <c r="J267" s="55">
        <f>SUM(J268:J277)</f>
        <v>173.5</v>
      </c>
      <c r="K267" s="55">
        <f>SUM(K268:K277)</f>
        <v>0</v>
      </c>
      <c r="L267" s="85" t="s">
        <v>66</v>
      </c>
      <c r="M267" s="85" t="s">
        <v>112</v>
      </c>
      <c r="N267" s="62"/>
      <c r="O267" s="62"/>
      <c r="P267" s="62"/>
    </row>
    <row r="268" spans="1:16" ht="30" customHeight="1">
      <c r="A268" s="72"/>
      <c r="B268" s="85"/>
      <c r="C268" s="9"/>
      <c r="D268" s="8"/>
      <c r="E268" s="86"/>
      <c r="F268" s="56">
        <v>2015</v>
      </c>
      <c r="G268" s="55">
        <f t="shared" si="34"/>
        <v>0</v>
      </c>
      <c r="H268" s="55">
        <v>0</v>
      </c>
      <c r="I268" s="30">
        <v>0</v>
      </c>
      <c r="J268" s="30">
        <v>0</v>
      </c>
      <c r="K268" s="55">
        <v>0</v>
      </c>
      <c r="L268" s="85"/>
      <c r="M268" s="85"/>
      <c r="N268" s="62"/>
      <c r="O268" s="62"/>
      <c r="P268" s="62"/>
    </row>
    <row r="269" spans="1:16" ht="30" customHeight="1">
      <c r="A269" s="72"/>
      <c r="B269" s="85"/>
      <c r="C269" s="9"/>
      <c r="D269" s="8"/>
      <c r="E269" s="86"/>
      <c r="F269" s="56">
        <v>2016</v>
      </c>
      <c r="G269" s="55">
        <f t="shared" si="34"/>
        <v>0</v>
      </c>
      <c r="H269" s="55">
        <v>0</v>
      </c>
      <c r="I269" s="30">
        <v>0</v>
      </c>
      <c r="J269" s="30">
        <v>0</v>
      </c>
      <c r="K269" s="55">
        <v>0</v>
      </c>
      <c r="L269" s="85"/>
      <c r="M269" s="85"/>
      <c r="N269" s="62"/>
      <c r="O269" s="62"/>
      <c r="P269" s="62"/>
    </row>
    <row r="270" spans="1:16" ht="30" customHeight="1">
      <c r="A270" s="72"/>
      <c r="B270" s="85"/>
      <c r="C270" s="9"/>
      <c r="D270" s="8"/>
      <c r="E270" s="86"/>
      <c r="F270" s="56">
        <v>2017</v>
      </c>
      <c r="G270" s="55">
        <f t="shared" si="34"/>
        <v>0</v>
      </c>
      <c r="H270" s="55">
        <v>0</v>
      </c>
      <c r="I270" s="30">
        <v>0</v>
      </c>
      <c r="J270" s="30">
        <v>0</v>
      </c>
      <c r="K270" s="55">
        <v>0</v>
      </c>
      <c r="L270" s="85"/>
      <c r="M270" s="85"/>
      <c r="N270" s="62"/>
      <c r="O270" s="62"/>
      <c r="P270" s="62"/>
    </row>
    <row r="271" spans="1:16" ht="30" customHeight="1">
      <c r="A271" s="72"/>
      <c r="B271" s="85"/>
      <c r="C271" s="9"/>
      <c r="D271" s="8"/>
      <c r="E271" s="86"/>
      <c r="F271" s="56">
        <v>2018</v>
      </c>
      <c r="G271" s="55">
        <f t="shared" si="34"/>
        <v>930.7</v>
      </c>
      <c r="H271" s="55">
        <v>0</v>
      </c>
      <c r="I271" s="30">
        <v>837.6</v>
      </c>
      <c r="J271" s="30">
        <v>93.1</v>
      </c>
      <c r="K271" s="55">
        <v>0</v>
      </c>
      <c r="L271" s="85"/>
      <c r="M271" s="85"/>
      <c r="N271" s="62"/>
      <c r="O271" s="62"/>
      <c r="P271" s="62"/>
    </row>
    <row r="272" spans="1:16" ht="30" customHeight="1">
      <c r="A272" s="72"/>
      <c r="B272" s="85"/>
      <c r="C272" s="9"/>
      <c r="D272" s="8"/>
      <c r="E272" s="86"/>
      <c r="F272" s="56">
        <v>2019</v>
      </c>
      <c r="G272" s="55">
        <f t="shared" si="34"/>
        <v>804.19999999999993</v>
      </c>
      <c r="H272" s="55">
        <v>0</v>
      </c>
      <c r="I272" s="30">
        <v>723.8</v>
      </c>
      <c r="J272" s="30">
        <f>93.1-12.7</f>
        <v>80.399999999999991</v>
      </c>
      <c r="K272" s="55">
        <v>0</v>
      </c>
      <c r="L272" s="85"/>
      <c r="M272" s="85"/>
      <c r="N272" s="62"/>
      <c r="O272" s="62"/>
      <c r="P272" s="62"/>
    </row>
    <row r="273" spans="1:16" ht="30" customHeight="1">
      <c r="A273" s="72"/>
      <c r="B273" s="85"/>
      <c r="C273" s="9"/>
      <c r="D273" s="8"/>
      <c r="E273" s="86"/>
      <c r="F273" s="56">
        <v>2020</v>
      </c>
      <c r="G273" s="55">
        <f t="shared" si="34"/>
        <v>0</v>
      </c>
      <c r="H273" s="55">
        <v>0</v>
      </c>
      <c r="I273" s="30">
        <v>0</v>
      </c>
      <c r="J273" s="30">
        <v>0</v>
      </c>
      <c r="K273" s="55">
        <v>0</v>
      </c>
      <c r="L273" s="85"/>
      <c r="M273" s="85"/>
      <c r="N273" s="62"/>
      <c r="O273" s="62"/>
      <c r="P273" s="62"/>
    </row>
    <row r="274" spans="1:16" ht="30" customHeight="1">
      <c r="A274" s="72"/>
      <c r="B274" s="85"/>
      <c r="C274" s="9"/>
      <c r="D274" s="8"/>
      <c r="E274" s="86"/>
      <c r="F274" s="56">
        <v>2021</v>
      </c>
      <c r="G274" s="30">
        <f t="shared" si="34"/>
        <v>0</v>
      </c>
      <c r="H274" s="30">
        <v>0</v>
      </c>
      <c r="I274" s="33">
        <v>0</v>
      </c>
      <c r="J274" s="33">
        <v>0</v>
      </c>
      <c r="K274" s="30">
        <v>0</v>
      </c>
      <c r="L274" s="85"/>
      <c r="M274" s="85"/>
      <c r="N274" s="62"/>
      <c r="O274" s="62"/>
      <c r="P274" s="62"/>
    </row>
    <row r="275" spans="1:16" ht="30" customHeight="1">
      <c r="A275" s="72"/>
      <c r="B275" s="85"/>
      <c r="C275" s="9"/>
      <c r="D275" s="8"/>
      <c r="E275" s="86"/>
      <c r="F275" s="56">
        <v>2022</v>
      </c>
      <c r="G275" s="55">
        <f t="shared" si="34"/>
        <v>0</v>
      </c>
      <c r="H275" s="30">
        <v>0</v>
      </c>
      <c r="I275" s="33">
        <v>0</v>
      </c>
      <c r="J275" s="33">
        <v>0</v>
      </c>
      <c r="K275" s="30">
        <v>0</v>
      </c>
      <c r="L275" s="85"/>
      <c r="M275" s="85"/>
      <c r="N275" s="62"/>
      <c r="O275" s="62"/>
      <c r="P275" s="62"/>
    </row>
    <row r="276" spans="1:16" ht="30" customHeight="1">
      <c r="A276" s="72"/>
      <c r="B276" s="85"/>
      <c r="C276" s="9"/>
      <c r="D276" s="8"/>
      <c r="E276" s="86"/>
      <c r="F276" s="56">
        <v>2023</v>
      </c>
      <c r="G276" s="55">
        <f t="shared" si="34"/>
        <v>0</v>
      </c>
      <c r="H276" s="30">
        <v>0</v>
      </c>
      <c r="I276" s="33">
        <v>0</v>
      </c>
      <c r="J276" s="33">
        <v>0</v>
      </c>
      <c r="K276" s="30">
        <v>0</v>
      </c>
      <c r="L276" s="85"/>
      <c r="M276" s="85"/>
      <c r="N276" s="62"/>
      <c r="O276" s="62"/>
      <c r="P276" s="62"/>
    </row>
    <row r="277" spans="1:16" ht="30" customHeight="1">
      <c r="A277" s="72"/>
      <c r="B277" s="85"/>
      <c r="C277" s="9"/>
      <c r="D277" s="8"/>
      <c r="E277" s="86"/>
      <c r="F277" s="56">
        <v>2024</v>
      </c>
      <c r="G277" s="55">
        <f t="shared" si="34"/>
        <v>0</v>
      </c>
      <c r="H277" s="30">
        <v>0</v>
      </c>
      <c r="I277" s="33">
        <v>0</v>
      </c>
      <c r="J277" s="33">
        <v>0</v>
      </c>
      <c r="K277" s="30">
        <v>0</v>
      </c>
      <c r="L277" s="85"/>
      <c r="M277" s="85"/>
      <c r="N277" s="62"/>
      <c r="O277" s="62"/>
      <c r="P277" s="62"/>
    </row>
    <row r="278" spans="1:16">
      <c r="A278" s="72" t="s">
        <v>67</v>
      </c>
      <c r="B278" s="85" t="s">
        <v>68</v>
      </c>
      <c r="C278" s="9"/>
      <c r="D278" s="8"/>
      <c r="E278" s="86"/>
      <c r="F278" s="56" t="s">
        <v>16</v>
      </c>
      <c r="G278" s="55">
        <f t="shared" si="34"/>
        <v>74114.399999999994</v>
      </c>
      <c r="H278" s="55">
        <f>SUM(H279:H288)</f>
        <v>0</v>
      </c>
      <c r="I278" s="55">
        <f>SUM(I279:I288)</f>
        <v>4414.3999999999996</v>
      </c>
      <c r="J278" s="55">
        <f>SUM(J279:J288)</f>
        <v>69700</v>
      </c>
      <c r="K278" s="55">
        <f>SUM(K279:K288)</f>
        <v>0</v>
      </c>
      <c r="L278" s="85" t="s">
        <v>141</v>
      </c>
      <c r="M278" s="85" t="s">
        <v>112</v>
      </c>
      <c r="N278" s="62"/>
      <c r="O278" s="62"/>
      <c r="P278" s="62"/>
    </row>
    <row r="279" spans="1:16">
      <c r="A279" s="72"/>
      <c r="B279" s="85"/>
      <c r="C279" s="9"/>
      <c r="D279" s="8"/>
      <c r="E279" s="86"/>
      <c r="F279" s="56">
        <v>2015</v>
      </c>
      <c r="G279" s="55">
        <f t="shared" si="34"/>
        <v>0</v>
      </c>
      <c r="H279" s="55">
        <f t="shared" ref="H279:K287" si="45">H290+H301+H312</f>
        <v>0</v>
      </c>
      <c r="I279" s="55">
        <f>I290+I301+I312</f>
        <v>0</v>
      </c>
      <c r="J279" s="55">
        <f>J290+J301+J312</f>
        <v>0</v>
      </c>
      <c r="K279" s="55">
        <f t="shared" si="45"/>
        <v>0</v>
      </c>
      <c r="L279" s="85"/>
      <c r="M279" s="85"/>
      <c r="N279" s="62"/>
      <c r="O279" s="62"/>
      <c r="P279" s="62"/>
    </row>
    <row r="280" spans="1:16">
      <c r="A280" s="72"/>
      <c r="B280" s="85"/>
      <c r="C280" s="9"/>
      <c r="D280" s="8"/>
      <c r="E280" s="86"/>
      <c r="F280" s="56">
        <v>2016</v>
      </c>
      <c r="G280" s="55">
        <f t="shared" si="34"/>
        <v>0</v>
      </c>
      <c r="H280" s="55">
        <f t="shared" si="45"/>
        <v>0</v>
      </c>
      <c r="I280" s="55">
        <f t="shared" si="45"/>
        <v>0</v>
      </c>
      <c r="J280" s="55">
        <f t="shared" si="45"/>
        <v>0</v>
      </c>
      <c r="K280" s="55">
        <f t="shared" si="45"/>
        <v>0</v>
      </c>
      <c r="L280" s="85"/>
      <c r="M280" s="85"/>
      <c r="N280" s="62"/>
      <c r="O280" s="62"/>
      <c r="P280" s="62"/>
    </row>
    <row r="281" spans="1:16">
      <c r="A281" s="72"/>
      <c r="B281" s="85"/>
      <c r="C281" s="9"/>
      <c r="D281" s="8"/>
      <c r="E281" s="86"/>
      <c r="F281" s="56">
        <v>2017</v>
      </c>
      <c r="G281" s="55">
        <f t="shared" si="34"/>
        <v>0</v>
      </c>
      <c r="H281" s="55">
        <f t="shared" si="45"/>
        <v>0</v>
      </c>
      <c r="I281" s="55">
        <f t="shared" si="45"/>
        <v>0</v>
      </c>
      <c r="J281" s="55">
        <f t="shared" si="45"/>
        <v>0</v>
      </c>
      <c r="K281" s="55">
        <f t="shared" si="45"/>
        <v>0</v>
      </c>
      <c r="L281" s="85"/>
      <c r="M281" s="85"/>
      <c r="N281" s="62"/>
      <c r="O281" s="62"/>
      <c r="P281" s="62"/>
    </row>
    <row r="282" spans="1:16">
      <c r="A282" s="72"/>
      <c r="B282" s="85"/>
      <c r="C282" s="9"/>
      <c r="D282" s="8"/>
      <c r="E282" s="86"/>
      <c r="F282" s="56">
        <v>2018</v>
      </c>
      <c r="G282" s="55">
        <f t="shared" si="34"/>
        <v>4414.3999999999996</v>
      </c>
      <c r="H282" s="55">
        <f t="shared" si="45"/>
        <v>0</v>
      </c>
      <c r="I282" s="55">
        <f t="shared" si="45"/>
        <v>4414.3999999999996</v>
      </c>
      <c r="J282" s="55">
        <f t="shared" si="45"/>
        <v>0</v>
      </c>
      <c r="K282" s="55">
        <f t="shared" si="45"/>
        <v>0</v>
      </c>
      <c r="L282" s="85"/>
      <c r="M282" s="85"/>
      <c r="N282" s="62"/>
      <c r="O282" s="62"/>
      <c r="P282" s="62"/>
    </row>
    <row r="283" spans="1:16">
      <c r="A283" s="72"/>
      <c r="B283" s="85"/>
      <c r="C283" s="9"/>
      <c r="D283" s="8"/>
      <c r="E283" s="86"/>
      <c r="F283" s="56">
        <v>2019</v>
      </c>
      <c r="G283" s="55">
        <f t="shared" si="34"/>
        <v>0</v>
      </c>
      <c r="H283" s="55">
        <f t="shared" si="45"/>
        <v>0</v>
      </c>
      <c r="I283" s="55">
        <f t="shared" si="45"/>
        <v>0</v>
      </c>
      <c r="J283" s="55">
        <f t="shared" si="45"/>
        <v>0</v>
      </c>
      <c r="K283" s="55">
        <f t="shared" si="45"/>
        <v>0</v>
      </c>
      <c r="L283" s="85"/>
      <c r="M283" s="85"/>
      <c r="N283" s="62"/>
      <c r="O283" s="62"/>
      <c r="P283" s="62"/>
    </row>
    <row r="284" spans="1:16">
      <c r="A284" s="72"/>
      <c r="B284" s="85"/>
      <c r="C284" s="9"/>
      <c r="D284" s="8"/>
      <c r="E284" s="86"/>
      <c r="F284" s="56">
        <v>2020</v>
      </c>
      <c r="G284" s="55">
        <f t="shared" si="34"/>
        <v>0</v>
      </c>
      <c r="H284" s="55">
        <f t="shared" si="45"/>
        <v>0</v>
      </c>
      <c r="I284" s="55">
        <f t="shared" si="45"/>
        <v>0</v>
      </c>
      <c r="J284" s="55">
        <f t="shared" si="45"/>
        <v>0</v>
      </c>
      <c r="K284" s="55">
        <f t="shared" si="45"/>
        <v>0</v>
      </c>
      <c r="L284" s="85"/>
      <c r="M284" s="85"/>
      <c r="N284" s="62"/>
      <c r="O284" s="62"/>
      <c r="P284" s="62"/>
    </row>
    <row r="285" spans="1:16">
      <c r="A285" s="72"/>
      <c r="B285" s="85"/>
      <c r="C285" s="9"/>
      <c r="D285" s="8"/>
      <c r="E285" s="86"/>
      <c r="F285" s="56">
        <v>2021</v>
      </c>
      <c r="G285" s="55">
        <f t="shared" si="34"/>
        <v>0</v>
      </c>
      <c r="H285" s="55">
        <f t="shared" si="45"/>
        <v>0</v>
      </c>
      <c r="I285" s="55">
        <f t="shared" si="45"/>
        <v>0</v>
      </c>
      <c r="J285" s="55">
        <f t="shared" si="45"/>
        <v>0</v>
      </c>
      <c r="K285" s="55">
        <f t="shared" si="45"/>
        <v>0</v>
      </c>
      <c r="L285" s="85"/>
      <c r="M285" s="85"/>
      <c r="N285" s="62"/>
      <c r="O285" s="62"/>
      <c r="P285" s="62"/>
    </row>
    <row r="286" spans="1:16">
      <c r="A286" s="72"/>
      <c r="B286" s="85"/>
      <c r="C286" s="9"/>
      <c r="D286" s="8"/>
      <c r="E286" s="86"/>
      <c r="F286" s="56">
        <v>2022</v>
      </c>
      <c r="G286" s="55">
        <f t="shared" si="34"/>
        <v>69700</v>
      </c>
      <c r="H286" s="55">
        <f t="shared" si="45"/>
        <v>0</v>
      </c>
      <c r="I286" s="55">
        <f t="shared" si="45"/>
        <v>0</v>
      </c>
      <c r="J286" s="55">
        <f t="shared" si="45"/>
        <v>69700</v>
      </c>
      <c r="K286" s="55">
        <f t="shared" si="45"/>
        <v>0</v>
      </c>
      <c r="L286" s="85"/>
      <c r="M286" s="85"/>
      <c r="N286" s="62"/>
      <c r="O286" s="62"/>
      <c r="P286" s="62"/>
    </row>
    <row r="287" spans="1:16">
      <c r="A287" s="72"/>
      <c r="B287" s="85"/>
      <c r="C287" s="9"/>
      <c r="D287" s="8"/>
      <c r="E287" s="86"/>
      <c r="F287" s="56">
        <v>2023</v>
      </c>
      <c r="G287" s="55">
        <f t="shared" si="34"/>
        <v>0</v>
      </c>
      <c r="H287" s="55">
        <f t="shared" si="45"/>
        <v>0</v>
      </c>
      <c r="I287" s="55">
        <f t="shared" si="45"/>
        <v>0</v>
      </c>
      <c r="J287" s="55">
        <f t="shared" si="45"/>
        <v>0</v>
      </c>
      <c r="K287" s="55">
        <f t="shared" si="45"/>
        <v>0</v>
      </c>
      <c r="L287" s="85"/>
      <c r="M287" s="85"/>
      <c r="N287" s="62"/>
      <c r="O287" s="62"/>
      <c r="P287" s="62"/>
    </row>
    <row r="288" spans="1:16">
      <c r="A288" s="72"/>
      <c r="B288" s="85"/>
      <c r="C288" s="9"/>
      <c r="D288" s="8"/>
      <c r="E288" s="86"/>
      <c r="F288" s="56">
        <v>2024</v>
      </c>
      <c r="G288" s="55">
        <f t="shared" si="34"/>
        <v>0</v>
      </c>
      <c r="H288" s="55">
        <f>H299+H310+H321</f>
        <v>0</v>
      </c>
      <c r="I288" s="55">
        <f t="shared" ref="I288:J288" si="46">I299+I310+I321</f>
        <v>0</v>
      </c>
      <c r="J288" s="55">
        <f t="shared" si="46"/>
        <v>0</v>
      </c>
      <c r="K288" s="55">
        <f>K299+K310+K321</f>
        <v>0</v>
      </c>
      <c r="L288" s="85"/>
      <c r="M288" s="85"/>
      <c r="N288" s="62"/>
      <c r="O288" s="62"/>
      <c r="P288" s="62"/>
    </row>
    <row r="289" spans="1:16">
      <c r="A289" s="72" t="s">
        <v>69</v>
      </c>
      <c r="B289" s="92" t="s">
        <v>70</v>
      </c>
      <c r="C289" s="9"/>
      <c r="D289" s="8"/>
      <c r="E289" s="86"/>
      <c r="F289" s="56" t="s">
        <v>16</v>
      </c>
      <c r="G289" s="55">
        <f t="shared" ref="G289:G320" si="47">SUM(H289:K289)</f>
        <v>714.4</v>
      </c>
      <c r="H289" s="55">
        <f>SUM(H290:H299)</f>
        <v>0</v>
      </c>
      <c r="I289" s="55">
        <f>SUM(I290:I299)</f>
        <v>714.4</v>
      </c>
      <c r="J289" s="55">
        <f>SUM(J290:J299)</f>
        <v>0</v>
      </c>
      <c r="K289" s="55">
        <f>SUM(K290:K299)</f>
        <v>0</v>
      </c>
      <c r="L289" s="85" t="s">
        <v>71</v>
      </c>
      <c r="M289" s="85" t="s">
        <v>112</v>
      </c>
      <c r="N289" s="62"/>
      <c r="O289" s="62"/>
      <c r="P289" s="62"/>
    </row>
    <row r="290" spans="1:16">
      <c r="A290" s="72"/>
      <c r="B290" s="92"/>
      <c r="C290" s="9"/>
      <c r="D290" s="8"/>
      <c r="E290" s="86"/>
      <c r="F290" s="56">
        <v>2015</v>
      </c>
      <c r="G290" s="55">
        <f t="shared" si="47"/>
        <v>0</v>
      </c>
      <c r="H290" s="55">
        <v>0</v>
      </c>
      <c r="I290" s="55">
        <v>0</v>
      </c>
      <c r="J290" s="55">
        <v>0</v>
      </c>
      <c r="K290" s="55">
        <v>0</v>
      </c>
      <c r="L290" s="85"/>
      <c r="M290" s="85"/>
      <c r="N290" s="62"/>
      <c r="O290" s="62"/>
      <c r="P290" s="62"/>
    </row>
    <row r="291" spans="1:16">
      <c r="A291" s="72"/>
      <c r="B291" s="92"/>
      <c r="C291" s="9"/>
      <c r="D291" s="8"/>
      <c r="E291" s="86"/>
      <c r="F291" s="56">
        <v>2016</v>
      </c>
      <c r="G291" s="55">
        <f t="shared" si="47"/>
        <v>0</v>
      </c>
      <c r="H291" s="55">
        <v>0</v>
      </c>
      <c r="I291" s="55">
        <v>0</v>
      </c>
      <c r="J291" s="55">
        <v>0</v>
      </c>
      <c r="K291" s="55">
        <v>0</v>
      </c>
      <c r="L291" s="85"/>
      <c r="M291" s="85"/>
      <c r="N291" s="62"/>
      <c r="O291" s="62"/>
      <c r="P291" s="62"/>
    </row>
    <row r="292" spans="1:16">
      <c r="A292" s="72"/>
      <c r="B292" s="92"/>
      <c r="C292" s="9"/>
      <c r="D292" s="8"/>
      <c r="E292" s="86"/>
      <c r="F292" s="56">
        <v>2017</v>
      </c>
      <c r="G292" s="55">
        <f t="shared" si="47"/>
        <v>0</v>
      </c>
      <c r="H292" s="55">
        <v>0</v>
      </c>
      <c r="I292" s="55">
        <v>0</v>
      </c>
      <c r="J292" s="55">
        <v>0</v>
      </c>
      <c r="K292" s="55">
        <v>0</v>
      </c>
      <c r="L292" s="85"/>
      <c r="M292" s="85"/>
      <c r="N292" s="62"/>
      <c r="O292" s="62"/>
      <c r="P292" s="62"/>
    </row>
    <row r="293" spans="1:16">
      <c r="A293" s="72"/>
      <c r="B293" s="92"/>
      <c r="C293" s="9"/>
      <c r="D293" s="8"/>
      <c r="E293" s="86"/>
      <c r="F293" s="56">
        <v>2018</v>
      </c>
      <c r="G293" s="55">
        <f t="shared" si="47"/>
        <v>714.4</v>
      </c>
      <c r="H293" s="55">
        <v>0</v>
      </c>
      <c r="I293" s="55">
        <v>714.4</v>
      </c>
      <c r="J293" s="55">
        <v>0</v>
      </c>
      <c r="K293" s="55">
        <v>0</v>
      </c>
      <c r="L293" s="85"/>
      <c r="M293" s="85"/>
      <c r="N293" s="62"/>
      <c r="O293" s="62"/>
      <c r="P293" s="62"/>
    </row>
    <row r="294" spans="1:16">
      <c r="A294" s="72"/>
      <c r="B294" s="92"/>
      <c r="C294" s="9"/>
      <c r="D294" s="8"/>
      <c r="E294" s="86"/>
      <c r="F294" s="56">
        <v>2019</v>
      </c>
      <c r="G294" s="55">
        <f t="shared" si="47"/>
        <v>0</v>
      </c>
      <c r="H294" s="55">
        <v>0</v>
      </c>
      <c r="I294" s="55">
        <v>0</v>
      </c>
      <c r="J294" s="55">
        <v>0</v>
      </c>
      <c r="K294" s="55">
        <v>0</v>
      </c>
      <c r="L294" s="85"/>
      <c r="M294" s="85"/>
      <c r="N294" s="62"/>
      <c r="O294" s="62"/>
      <c r="P294" s="62"/>
    </row>
    <row r="295" spans="1:16">
      <c r="A295" s="72"/>
      <c r="B295" s="92"/>
      <c r="C295" s="9"/>
      <c r="D295" s="8"/>
      <c r="E295" s="86"/>
      <c r="F295" s="56">
        <v>2020</v>
      </c>
      <c r="G295" s="55">
        <f t="shared" si="47"/>
        <v>0</v>
      </c>
      <c r="H295" s="55">
        <v>0</v>
      </c>
      <c r="I295" s="55">
        <v>0</v>
      </c>
      <c r="J295" s="55">
        <v>0</v>
      </c>
      <c r="K295" s="55">
        <v>0</v>
      </c>
      <c r="L295" s="85"/>
      <c r="M295" s="85"/>
      <c r="N295" s="62"/>
      <c r="O295" s="62"/>
      <c r="P295" s="62"/>
    </row>
    <row r="296" spans="1:16">
      <c r="A296" s="72"/>
      <c r="B296" s="92"/>
      <c r="C296" s="9"/>
      <c r="D296" s="8"/>
      <c r="E296" s="86"/>
      <c r="F296" s="56">
        <v>2021</v>
      </c>
      <c r="G296" s="55">
        <f t="shared" si="47"/>
        <v>0</v>
      </c>
      <c r="H296" s="55">
        <v>0</v>
      </c>
      <c r="I296" s="55">
        <v>0</v>
      </c>
      <c r="J296" s="55">
        <v>0</v>
      </c>
      <c r="K296" s="55">
        <v>0</v>
      </c>
      <c r="L296" s="85"/>
      <c r="M296" s="85"/>
      <c r="N296" s="62"/>
      <c r="O296" s="62"/>
      <c r="P296" s="62"/>
    </row>
    <row r="297" spans="1:16">
      <c r="A297" s="72"/>
      <c r="B297" s="72"/>
      <c r="C297" s="9"/>
      <c r="D297" s="8"/>
      <c r="E297" s="86"/>
      <c r="F297" s="56">
        <v>2022</v>
      </c>
      <c r="G297" s="55">
        <f t="shared" si="47"/>
        <v>0</v>
      </c>
      <c r="H297" s="55">
        <v>0</v>
      </c>
      <c r="I297" s="55">
        <v>0</v>
      </c>
      <c r="J297" s="55">
        <v>0</v>
      </c>
      <c r="K297" s="55">
        <v>0</v>
      </c>
      <c r="L297" s="85"/>
      <c r="M297" s="85"/>
      <c r="N297" s="62"/>
      <c r="O297" s="62"/>
      <c r="P297" s="62"/>
    </row>
    <row r="298" spans="1:16">
      <c r="A298" s="72"/>
      <c r="B298" s="72"/>
      <c r="C298" s="9"/>
      <c r="D298" s="8"/>
      <c r="E298" s="86"/>
      <c r="F298" s="56">
        <v>2023</v>
      </c>
      <c r="G298" s="55">
        <f t="shared" si="47"/>
        <v>0</v>
      </c>
      <c r="H298" s="55">
        <v>0</v>
      </c>
      <c r="I298" s="55">
        <v>0</v>
      </c>
      <c r="J298" s="55">
        <v>0</v>
      </c>
      <c r="K298" s="55">
        <v>0</v>
      </c>
      <c r="L298" s="85"/>
      <c r="M298" s="85"/>
      <c r="N298" s="62"/>
      <c r="O298" s="62"/>
      <c r="P298" s="62"/>
    </row>
    <row r="299" spans="1:16">
      <c r="A299" s="72"/>
      <c r="B299" s="72"/>
      <c r="C299" s="9"/>
      <c r="D299" s="8"/>
      <c r="E299" s="86"/>
      <c r="F299" s="56">
        <v>2024</v>
      </c>
      <c r="G299" s="55">
        <f t="shared" si="47"/>
        <v>0</v>
      </c>
      <c r="H299" s="55">
        <v>0</v>
      </c>
      <c r="I299" s="55">
        <v>0</v>
      </c>
      <c r="J299" s="55">
        <v>0</v>
      </c>
      <c r="K299" s="55">
        <v>0</v>
      </c>
      <c r="L299" s="85"/>
      <c r="M299" s="85"/>
      <c r="N299" s="62"/>
      <c r="O299" s="62"/>
      <c r="P299" s="62"/>
    </row>
    <row r="300" spans="1:16">
      <c r="A300" s="72" t="s">
        <v>72</v>
      </c>
      <c r="B300" s="85" t="s">
        <v>73</v>
      </c>
      <c r="C300" s="9"/>
      <c r="D300" s="8"/>
      <c r="E300" s="86"/>
      <c r="F300" s="56" t="s">
        <v>16</v>
      </c>
      <c r="G300" s="55">
        <f t="shared" si="47"/>
        <v>1700</v>
      </c>
      <c r="H300" s="55">
        <f>SUM(H301:H310)</f>
        <v>0</v>
      </c>
      <c r="I300" s="55">
        <f>SUM(I301:I310)</f>
        <v>1700</v>
      </c>
      <c r="J300" s="55">
        <f>SUM(J301:J310)</f>
        <v>0</v>
      </c>
      <c r="K300" s="55">
        <f>SUM(K301:K310)</f>
        <v>0</v>
      </c>
      <c r="L300" s="85" t="s">
        <v>74</v>
      </c>
      <c r="M300" s="85" t="s">
        <v>112</v>
      </c>
      <c r="N300" s="62"/>
      <c r="O300" s="62"/>
      <c r="P300" s="62"/>
    </row>
    <row r="301" spans="1:16" ht="15.75" customHeight="1">
      <c r="A301" s="72"/>
      <c r="B301" s="85"/>
      <c r="C301" s="9"/>
      <c r="D301" s="8"/>
      <c r="E301" s="86"/>
      <c r="F301" s="56">
        <v>2015</v>
      </c>
      <c r="G301" s="55">
        <f t="shared" si="47"/>
        <v>0</v>
      </c>
      <c r="H301" s="55">
        <v>0</v>
      </c>
      <c r="I301" s="55">
        <v>0</v>
      </c>
      <c r="J301" s="55">
        <v>0</v>
      </c>
      <c r="K301" s="55">
        <v>0</v>
      </c>
      <c r="L301" s="85"/>
      <c r="M301" s="85"/>
      <c r="N301" s="62"/>
      <c r="O301" s="62"/>
      <c r="P301" s="62"/>
    </row>
    <row r="302" spans="1:16">
      <c r="A302" s="72"/>
      <c r="B302" s="85"/>
      <c r="C302" s="9"/>
      <c r="D302" s="8"/>
      <c r="E302" s="86"/>
      <c r="F302" s="56">
        <v>2016</v>
      </c>
      <c r="G302" s="55">
        <f t="shared" si="47"/>
        <v>0</v>
      </c>
      <c r="H302" s="55">
        <v>0</v>
      </c>
      <c r="I302" s="55">
        <v>0</v>
      </c>
      <c r="J302" s="55">
        <v>0</v>
      </c>
      <c r="K302" s="55">
        <v>0</v>
      </c>
      <c r="L302" s="85"/>
      <c r="M302" s="85"/>
      <c r="N302" s="62"/>
      <c r="O302" s="62"/>
      <c r="P302" s="62"/>
    </row>
    <row r="303" spans="1:16">
      <c r="A303" s="72"/>
      <c r="B303" s="85"/>
      <c r="C303" s="9"/>
      <c r="D303" s="8"/>
      <c r="E303" s="86"/>
      <c r="F303" s="56">
        <v>2017</v>
      </c>
      <c r="G303" s="55">
        <f t="shared" si="47"/>
        <v>0</v>
      </c>
      <c r="H303" s="55">
        <v>0</v>
      </c>
      <c r="I303" s="55">
        <v>0</v>
      </c>
      <c r="J303" s="55">
        <v>0</v>
      </c>
      <c r="K303" s="55">
        <v>0</v>
      </c>
      <c r="L303" s="85"/>
      <c r="M303" s="85"/>
      <c r="N303" s="62"/>
      <c r="O303" s="62"/>
      <c r="P303" s="62"/>
    </row>
    <row r="304" spans="1:16">
      <c r="A304" s="72"/>
      <c r="B304" s="85"/>
      <c r="C304" s="9"/>
      <c r="D304" s="8"/>
      <c r="E304" s="86"/>
      <c r="F304" s="56">
        <v>2018</v>
      </c>
      <c r="G304" s="55">
        <f t="shared" si="47"/>
        <v>1700</v>
      </c>
      <c r="H304" s="55">
        <v>0</v>
      </c>
      <c r="I304" s="55">
        <v>1700</v>
      </c>
      <c r="J304" s="55">
        <v>0</v>
      </c>
      <c r="K304" s="55">
        <v>0</v>
      </c>
      <c r="L304" s="85"/>
      <c r="M304" s="85"/>
      <c r="N304" s="62"/>
      <c r="O304" s="62"/>
      <c r="P304" s="62"/>
    </row>
    <row r="305" spans="1:16">
      <c r="A305" s="72"/>
      <c r="B305" s="85"/>
      <c r="C305" s="9"/>
      <c r="D305" s="8"/>
      <c r="E305" s="86"/>
      <c r="F305" s="56">
        <v>2019</v>
      </c>
      <c r="G305" s="55">
        <f t="shared" si="47"/>
        <v>0</v>
      </c>
      <c r="H305" s="55">
        <v>0</v>
      </c>
      <c r="I305" s="55">
        <v>0</v>
      </c>
      <c r="J305" s="55">
        <v>0</v>
      </c>
      <c r="K305" s="55">
        <v>0</v>
      </c>
      <c r="L305" s="85"/>
      <c r="M305" s="85"/>
      <c r="N305" s="62"/>
      <c r="O305" s="62"/>
      <c r="P305" s="62"/>
    </row>
    <row r="306" spans="1:16">
      <c r="A306" s="72"/>
      <c r="B306" s="85"/>
      <c r="C306" s="9"/>
      <c r="D306" s="8"/>
      <c r="E306" s="86"/>
      <c r="F306" s="56">
        <v>2020</v>
      </c>
      <c r="G306" s="55">
        <f t="shared" si="47"/>
        <v>0</v>
      </c>
      <c r="H306" s="55">
        <v>0</v>
      </c>
      <c r="I306" s="55">
        <v>0</v>
      </c>
      <c r="J306" s="55">
        <v>0</v>
      </c>
      <c r="K306" s="55">
        <v>0</v>
      </c>
      <c r="L306" s="85"/>
      <c r="M306" s="85"/>
      <c r="N306" s="62"/>
      <c r="O306" s="62"/>
      <c r="P306" s="62"/>
    </row>
    <row r="307" spans="1:16">
      <c r="A307" s="72"/>
      <c r="B307" s="85"/>
      <c r="C307" s="9"/>
      <c r="D307" s="8"/>
      <c r="E307" s="86"/>
      <c r="F307" s="56">
        <v>2021</v>
      </c>
      <c r="G307" s="55">
        <f t="shared" si="47"/>
        <v>0</v>
      </c>
      <c r="H307" s="55">
        <v>0</v>
      </c>
      <c r="I307" s="55">
        <v>0</v>
      </c>
      <c r="J307" s="55">
        <v>0</v>
      </c>
      <c r="K307" s="55">
        <v>0</v>
      </c>
      <c r="L307" s="85"/>
      <c r="M307" s="85"/>
      <c r="N307" s="62"/>
      <c r="O307" s="62"/>
      <c r="P307" s="62"/>
    </row>
    <row r="308" spans="1:16">
      <c r="A308" s="72"/>
      <c r="B308" s="85"/>
      <c r="C308" s="9"/>
      <c r="D308" s="8"/>
      <c r="E308" s="86"/>
      <c r="F308" s="56">
        <v>2022</v>
      </c>
      <c r="G308" s="55">
        <f t="shared" si="47"/>
        <v>0</v>
      </c>
      <c r="H308" s="55">
        <v>0</v>
      </c>
      <c r="I308" s="55">
        <v>0</v>
      </c>
      <c r="J308" s="55">
        <v>0</v>
      </c>
      <c r="K308" s="55">
        <v>0</v>
      </c>
      <c r="L308" s="85"/>
      <c r="M308" s="85"/>
      <c r="N308" s="62"/>
      <c r="O308" s="62"/>
      <c r="P308" s="62"/>
    </row>
    <row r="309" spans="1:16">
      <c r="A309" s="72"/>
      <c r="B309" s="85"/>
      <c r="C309" s="9"/>
      <c r="D309" s="8"/>
      <c r="E309" s="86"/>
      <c r="F309" s="56">
        <v>2023</v>
      </c>
      <c r="G309" s="55">
        <f t="shared" si="47"/>
        <v>0</v>
      </c>
      <c r="H309" s="55">
        <v>0</v>
      </c>
      <c r="I309" s="55">
        <v>0</v>
      </c>
      <c r="J309" s="55">
        <v>0</v>
      </c>
      <c r="K309" s="55">
        <v>0</v>
      </c>
      <c r="L309" s="85"/>
      <c r="M309" s="85"/>
      <c r="N309" s="62"/>
      <c r="O309" s="62"/>
      <c r="P309" s="62"/>
    </row>
    <row r="310" spans="1:16">
      <c r="A310" s="72"/>
      <c r="B310" s="85"/>
      <c r="C310" s="9"/>
      <c r="D310" s="8"/>
      <c r="E310" s="86"/>
      <c r="F310" s="56">
        <v>2024</v>
      </c>
      <c r="G310" s="55">
        <f t="shared" si="47"/>
        <v>0</v>
      </c>
      <c r="H310" s="55">
        <v>0</v>
      </c>
      <c r="I310" s="55">
        <v>0</v>
      </c>
      <c r="J310" s="55">
        <v>0</v>
      </c>
      <c r="K310" s="55">
        <v>0</v>
      </c>
      <c r="L310" s="85"/>
      <c r="M310" s="85"/>
      <c r="N310" s="62"/>
      <c r="O310" s="62"/>
      <c r="P310" s="62"/>
    </row>
    <row r="311" spans="1:16" ht="15.75" customHeight="1">
      <c r="A311" s="72" t="s">
        <v>75</v>
      </c>
      <c r="B311" s="103" t="s">
        <v>144</v>
      </c>
      <c r="C311" s="9"/>
      <c r="D311" s="8"/>
      <c r="E311" s="86"/>
      <c r="F311" s="56" t="s">
        <v>16</v>
      </c>
      <c r="G311" s="55">
        <f t="shared" si="47"/>
        <v>71700</v>
      </c>
      <c r="H311" s="55">
        <f>SUM(H312:H321)</f>
        <v>0</v>
      </c>
      <c r="I311" s="55">
        <f>SUM(I312:I321)</f>
        <v>2000</v>
      </c>
      <c r="J311" s="55">
        <f>SUM(J312:J321)</f>
        <v>69700</v>
      </c>
      <c r="K311" s="55">
        <f>SUM(K312:K321)</f>
        <v>0</v>
      </c>
      <c r="L311" s="104" t="s">
        <v>145</v>
      </c>
      <c r="M311" s="85" t="s">
        <v>112</v>
      </c>
      <c r="N311" s="62"/>
      <c r="O311" s="62"/>
      <c r="P311" s="62"/>
    </row>
    <row r="312" spans="1:16">
      <c r="A312" s="72"/>
      <c r="B312" s="103"/>
      <c r="C312" s="9"/>
      <c r="D312" s="8"/>
      <c r="E312" s="86"/>
      <c r="F312" s="56">
        <v>2015</v>
      </c>
      <c r="G312" s="55">
        <f t="shared" si="47"/>
        <v>0</v>
      </c>
      <c r="H312" s="55">
        <v>0</v>
      </c>
      <c r="I312" s="55">
        <v>0</v>
      </c>
      <c r="J312" s="55">
        <v>0</v>
      </c>
      <c r="K312" s="55">
        <v>0</v>
      </c>
      <c r="L312" s="104"/>
      <c r="M312" s="85"/>
      <c r="N312" s="62"/>
      <c r="O312" s="62"/>
      <c r="P312" s="62"/>
    </row>
    <row r="313" spans="1:16">
      <c r="A313" s="72"/>
      <c r="B313" s="103"/>
      <c r="C313" s="9"/>
      <c r="D313" s="8"/>
      <c r="E313" s="86"/>
      <c r="F313" s="56">
        <v>2016</v>
      </c>
      <c r="G313" s="55">
        <f t="shared" si="47"/>
        <v>0</v>
      </c>
      <c r="H313" s="55">
        <v>0</v>
      </c>
      <c r="I313" s="55">
        <v>0</v>
      </c>
      <c r="J313" s="55">
        <v>0</v>
      </c>
      <c r="K313" s="55">
        <v>0</v>
      </c>
      <c r="L313" s="104"/>
      <c r="M313" s="85"/>
      <c r="N313" s="62"/>
      <c r="O313" s="62"/>
      <c r="P313" s="62"/>
    </row>
    <row r="314" spans="1:16">
      <c r="A314" s="72"/>
      <c r="B314" s="103"/>
      <c r="C314" s="9"/>
      <c r="D314" s="8"/>
      <c r="E314" s="86"/>
      <c r="F314" s="56">
        <v>2017</v>
      </c>
      <c r="G314" s="55">
        <f t="shared" si="47"/>
        <v>0</v>
      </c>
      <c r="H314" s="55">
        <v>0</v>
      </c>
      <c r="I314" s="55">
        <v>0</v>
      </c>
      <c r="J314" s="55">
        <v>0</v>
      </c>
      <c r="K314" s="55">
        <v>0</v>
      </c>
      <c r="L314" s="104"/>
      <c r="M314" s="85"/>
      <c r="N314" s="62"/>
      <c r="O314" s="62"/>
      <c r="P314" s="62"/>
    </row>
    <row r="315" spans="1:16">
      <c r="A315" s="72"/>
      <c r="B315" s="103"/>
      <c r="C315" s="9"/>
      <c r="D315" s="8"/>
      <c r="E315" s="86"/>
      <c r="F315" s="56">
        <v>2018</v>
      </c>
      <c r="G315" s="55">
        <f t="shared" si="47"/>
        <v>2000</v>
      </c>
      <c r="H315" s="55">
        <v>0</v>
      </c>
      <c r="I315" s="55">
        <v>2000</v>
      </c>
      <c r="J315" s="55">
        <v>0</v>
      </c>
      <c r="K315" s="55">
        <v>0</v>
      </c>
      <c r="L315" s="104"/>
      <c r="M315" s="85"/>
      <c r="N315" s="62"/>
      <c r="O315" s="62"/>
      <c r="P315" s="62"/>
    </row>
    <row r="316" spans="1:16">
      <c r="A316" s="72"/>
      <c r="B316" s="103"/>
      <c r="C316" s="9"/>
      <c r="D316" s="8"/>
      <c r="E316" s="86"/>
      <c r="F316" s="56">
        <v>2019</v>
      </c>
      <c r="G316" s="55">
        <f t="shared" si="47"/>
        <v>0</v>
      </c>
      <c r="H316" s="55">
        <v>0</v>
      </c>
      <c r="I316" s="55">
        <v>0</v>
      </c>
      <c r="J316" s="55">
        <v>0</v>
      </c>
      <c r="K316" s="55">
        <v>0</v>
      </c>
      <c r="L316" s="104"/>
      <c r="M316" s="85"/>
      <c r="N316" s="62"/>
      <c r="O316" s="62"/>
      <c r="P316" s="62"/>
    </row>
    <row r="317" spans="1:16">
      <c r="A317" s="72"/>
      <c r="B317" s="103"/>
      <c r="C317" s="9"/>
      <c r="D317" s="8"/>
      <c r="E317" s="86"/>
      <c r="F317" s="56">
        <v>2020</v>
      </c>
      <c r="G317" s="55">
        <f t="shared" si="47"/>
        <v>0</v>
      </c>
      <c r="H317" s="55">
        <v>0</v>
      </c>
      <c r="I317" s="55">
        <v>0</v>
      </c>
      <c r="J317" s="55">
        <v>0</v>
      </c>
      <c r="K317" s="55">
        <v>0</v>
      </c>
      <c r="L317" s="104"/>
      <c r="M317" s="85"/>
      <c r="N317" s="62"/>
      <c r="O317" s="62"/>
      <c r="P317" s="62"/>
    </row>
    <row r="318" spans="1:16">
      <c r="A318" s="72"/>
      <c r="B318" s="103"/>
      <c r="C318" s="9"/>
      <c r="D318" s="8"/>
      <c r="E318" s="86"/>
      <c r="F318" s="56">
        <v>2021</v>
      </c>
      <c r="G318" s="55">
        <f t="shared" si="47"/>
        <v>0</v>
      </c>
      <c r="H318" s="55">
        <v>0</v>
      </c>
      <c r="I318" s="55">
        <v>0</v>
      </c>
      <c r="J318" s="55">
        <v>0</v>
      </c>
      <c r="K318" s="55">
        <v>0</v>
      </c>
      <c r="L318" s="104"/>
      <c r="M318" s="85"/>
      <c r="N318" s="62"/>
      <c r="O318" s="62"/>
      <c r="P318" s="62"/>
    </row>
    <row r="319" spans="1:16">
      <c r="A319" s="72"/>
      <c r="B319" s="103"/>
      <c r="C319" s="9"/>
      <c r="D319" s="8"/>
      <c r="E319" s="86"/>
      <c r="F319" s="56">
        <v>2022</v>
      </c>
      <c r="G319" s="55">
        <f t="shared" si="47"/>
        <v>69700</v>
      </c>
      <c r="H319" s="55">
        <v>0</v>
      </c>
      <c r="I319" s="55">
        <v>0</v>
      </c>
      <c r="J319" s="55">
        <v>69700</v>
      </c>
      <c r="K319" s="55">
        <v>0</v>
      </c>
      <c r="L319" s="104"/>
      <c r="M319" s="85"/>
      <c r="N319" s="62"/>
      <c r="O319" s="62"/>
      <c r="P319" s="62"/>
    </row>
    <row r="320" spans="1:16">
      <c r="A320" s="72"/>
      <c r="B320" s="103"/>
      <c r="C320" s="9"/>
      <c r="D320" s="8"/>
      <c r="E320" s="86"/>
      <c r="F320" s="56">
        <v>2023</v>
      </c>
      <c r="G320" s="55">
        <f t="shared" si="47"/>
        <v>0</v>
      </c>
      <c r="H320" s="55">
        <v>0</v>
      </c>
      <c r="I320" s="55">
        <v>0</v>
      </c>
      <c r="J320" s="55">
        <v>0</v>
      </c>
      <c r="K320" s="55">
        <v>0</v>
      </c>
      <c r="L320" s="104"/>
      <c r="M320" s="85"/>
      <c r="N320" s="62"/>
      <c r="O320" s="62"/>
      <c r="P320" s="62"/>
    </row>
    <row r="321" spans="1:16">
      <c r="A321" s="72"/>
      <c r="B321" s="103"/>
      <c r="C321" s="9"/>
      <c r="D321" s="8"/>
      <c r="E321" s="86"/>
      <c r="F321" s="56">
        <v>2024</v>
      </c>
      <c r="G321" s="55">
        <f t="shared" ref="G321:G343" si="48">SUM(H321:K321)</f>
        <v>0</v>
      </c>
      <c r="H321" s="55">
        <v>0</v>
      </c>
      <c r="I321" s="55">
        <v>0</v>
      </c>
      <c r="J321" s="55">
        <v>0</v>
      </c>
      <c r="K321" s="55">
        <v>0</v>
      </c>
      <c r="L321" s="104"/>
      <c r="M321" s="85"/>
      <c r="N321" s="62"/>
      <c r="O321" s="62"/>
      <c r="P321" s="62"/>
    </row>
    <row r="322" spans="1:16" ht="20.25" customHeight="1">
      <c r="A322" s="72" t="s">
        <v>76</v>
      </c>
      <c r="B322" s="85" t="s">
        <v>137</v>
      </c>
      <c r="C322" s="9"/>
      <c r="D322" s="8"/>
      <c r="E322" s="86"/>
      <c r="F322" s="56" t="s">
        <v>16</v>
      </c>
      <c r="G322" s="55">
        <f t="shared" si="48"/>
        <v>11935</v>
      </c>
      <c r="H322" s="55">
        <f>SUM(H323:H332)</f>
        <v>0</v>
      </c>
      <c r="I322" s="55">
        <f>SUM(I323:I332)</f>
        <v>9728</v>
      </c>
      <c r="J322" s="55">
        <f>SUM(J323:J332)</f>
        <v>2207</v>
      </c>
      <c r="K322" s="55">
        <f>SUM(K323:K332)</f>
        <v>0</v>
      </c>
      <c r="L322" s="102" t="s">
        <v>138</v>
      </c>
      <c r="M322" s="85" t="s">
        <v>112</v>
      </c>
      <c r="N322" s="62"/>
      <c r="O322" s="62"/>
      <c r="P322" s="62"/>
    </row>
    <row r="323" spans="1:16" ht="20.25" customHeight="1">
      <c r="A323" s="72"/>
      <c r="B323" s="85"/>
      <c r="C323" s="9"/>
      <c r="D323" s="8"/>
      <c r="E323" s="86"/>
      <c r="F323" s="56">
        <v>2015</v>
      </c>
      <c r="G323" s="55">
        <f t="shared" si="48"/>
        <v>0</v>
      </c>
      <c r="H323" s="55">
        <v>0</v>
      </c>
      <c r="I323" s="55">
        <v>0</v>
      </c>
      <c r="J323" s="30">
        <v>0</v>
      </c>
      <c r="K323" s="55">
        <v>0</v>
      </c>
      <c r="L323" s="102"/>
      <c r="M323" s="85"/>
      <c r="N323" s="62"/>
      <c r="O323" s="62"/>
      <c r="P323" s="62"/>
    </row>
    <row r="324" spans="1:16" ht="20.25" customHeight="1">
      <c r="A324" s="72"/>
      <c r="B324" s="85"/>
      <c r="C324" s="9"/>
      <c r="D324" s="8"/>
      <c r="E324" s="86"/>
      <c r="F324" s="56">
        <v>2016</v>
      </c>
      <c r="G324" s="55">
        <f t="shared" si="48"/>
        <v>0</v>
      </c>
      <c r="H324" s="55">
        <v>0</v>
      </c>
      <c r="I324" s="55">
        <v>0</v>
      </c>
      <c r="J324" s="30">
        <v>0</v>
      </c>
      <c r="K324" s="55">
        <v>0</v>
      </c>
      <c r="L324" s="102"/>
      <c r="M324" s="85"/>
      <c r="N324" s="62"/>
      <c r="O324" s="62"/>
      <c r="P324" s="62"/>
    </row>
    <row r="325" spans="1:16" ht="20.25" customHeight="1">
      <c r="A325" s="72"/>
      <c r="B325" s="85"/>
      <c r="C325" s="9"/>
      <c r="D325" s="8"/>
      <c r="E325" s="86"/>
      <c r="F325" s="56">
        <v>2017</v>
      </c>
      <c r="G325" s="55">
        <f t="shared" si="48"/>
        <v>0</v>
      </c>
      <c r="H325" s="55">
        <v>0</v>
      </c>
      <c r="I325" s="55">
        <v>0</v>
      </c>
      <c r="J325" s="30">
        <v>0</v>
      </c>
      <c r="K325" s="55">
        <v>0</v>
      </c>
      <c r="L325" s="102"/>
      <c r="M325" s="85"/>
      <c r="N325" s="62"/>
      <c r="O325" s="62"/>
      <c r="P325" s="62"/>
    </row>
    <row r="326" spans="1:16" ht="20.25" customHeight="1">
      <c r="A326" s="72"/>
      <c r="B326" s="85"/>
      <c r="C326" s="9"/>
      <c r="D326" s="8"/>
      <c r="E326" s="86"/>
      <c r="F326" s="56">
        <v>2018</v>
      </c>
      <c r="G326" s="55">
        <f t="shared" si="48"/>
        <v>60</v>
      </c>
      <c r="H326" s="55">
        <v>0</v>
      </c>
      <c r="I326" s="55">
        <v>0</v>
      </c>
      <c r="J326" s="30">
        <f>500-440</f>
        <v>60</v>
      </c>
      <c r="K326" s="55">
        <v>0</v>
      </c>
      <c r="L326" s="102"/>
      <c r="M326" s="85"/>
      <c r="N326" s="62"/>
      <c r="O326" s="62"/>
      <c r="P326" s="62"/>
    </row>
    <row r="327" spans="1:16" ht="20.25" customHeight="1">
      <c r="A327" s="72"/>
      <c r="B327" s="85"/>
      <c r="C327" s="9"/>
      <c r="D327" s="8"/>
      <c r="E327" s="86"/>
      <c r="F327" s="56">
        <v>2019</v>
      </c>
      <c r="G327" s="55">
        <f t="shared" si="48"/>
        <v>0</v>
      </c>
      <c r="H327" s="55">
        <v>0</v>
      </c>
      <c r="I327" s="55">
        <v>0</v>
      </c>
      <c r="J327" s="30">
        <v>0</v>
      </c>
      <c r="K327" s="55">
        <v>0</v>
      </c>
      <c r="L327" s="102"/>
      <c r="M327" s="85"/>
      <c r="N327" s="62"/>
      <c r="O327" s="62"/>
      <c r="P327" s="62"/>
    </row>
    <row r="328" spans="1:16" ht="20.25" customHeight="1">
      <c r="A328" s="72"/>
      <c r="B328" s="85"/>
      <c r="C328" s="9"/>
      <c r="D328" s="8"/>
      <c r="E328" s="86"/>
      <c r="F328" s="56">
        <v>2020</v>
      </c>
      <c r="G328" s="55">
        <f t="shared" si="48"/>
        <v>0</v>
      </c>
      <c r="H328" s="55">
        <v>0</v>
      </c>
      <c r="I328" s="55">
        <v>0</v>
      </c>
      <c r="J328" s="30">
        <v>0</v>
      </c>
      <c r="K328" s="55">
        <v>0</v>
      </c>
      <c r="L328" s="102"/>
      <c r="M328" s="85"/>
      <c r="N328" s="62"/>
      <c r="O328" s="62"/>
      <c r="P328" s="62"/>
    </row>
    <row r="329" spans="1:16" ht="20.25" customHeight="1">
      <c r="A329" s="72"/>
      <c r="B329" s="85"/>
      <c r="C329" s="9"/>
      <c r="D329" s="8"/>
      <c r="E329" s="86"/>
      <c r="F329" s="56">
        <v>2021</v>
      </c>
      <c r="G329" s="55">
        <f t="shared" si="48"/>
        <v>635</v>
      </c>
      <c r="H329" s="55">
        <v>0</v>
      </c>
      <c r="I329" s="55">
        <v>0</v>
      </c>
      <c r="J329" s="30">
        <v>635</v>
      </c>
      <c r="K329" s="55">
        <v>0</v>
      </c>
      <c r="L329" s="102"/>
      <c r="M329" s="85"/>
      <c r="N329" s="62"/>
      <c r="O329" s="62"/>
      <c r="P329" s="62"/>
    </row>
    <row r="330" spans="1:16" ht="20.25" customHeight="1">
      <c r="A330" s="72"/>
      <c r="B330" s="85"/>
      <c r="C330" s="9"/>
      <c r="D330" s="8"/>
      <c r="E330" s="86"/>
      <c r="F330" s="56">
        <v>2022</v>
      </c>
      <c r="G330" s="55">
        <f t="shared" si="48"/>
        <v>6120</v>
      </c>
      <c r="H330" s="55">
        <v>0</v>
      </c>
      <c r="I330" s="55">
        <v>4864</v>
      </c>
      <c r="J330" s="30">
        <f>1000+256</f>
        <v>1256</v>
      </c>
      <c r="K330" s="55">
        <v>0</v>
      </c>
      <c r="L330" s="102"/>
      <c r="M330" s="85"/>
      <c r="N330" s="62"/>
      <c r="O330" s="62"/>
      <c r="P330" s="62"/>
    </row>
    <row r="331" spans="1:16" ht="20.25" customHeight="1">
      <c r="A331" s="72"/>
      <c r="B331" s="85"/>
      <c r="C331" s="9"/>
      <c r="D331" s="8"/>
      <c r="E331" s="86"/>
      <c r="F331" s="56">
        <v>2023</v>
      </c>
      <c r="G331" s="55">
        <f t="shared" si="48"/>
        <v>5120</v>
      </c>
      <c r="H331" s="55">
        <v>0</v>
      </c>
      <c r="I331" s="55">
        <v>4864</v>
      </c>
      <c r="J331" s="30">
        <v>256</v>
      </c>
      <c r="K331" s="55">
        <v>0</v>
      </c>
      <c r="L331" s="102"/>
      <c r="M331" s="85"/>
      <c r="N331" s="62"/>
      <c r="O331" s="62"/>
      <c r="P331" s="62"/>
    </row>
    <row r="332" spans="1:16" ht="20.25" customHeight="1">
      <c r="A332" s="72"/>
      <c r="B332" s="85"/>
      <c r="C332" s="9"/>
      <c r="D332" s="8"/>
      <c r="E332" s="86"/>
      <c r="F332" s="56">
        <v>2024</v>
      </c>
      <c r="G332" s="55">
        <f t="shared" si="48"/>
        <v>0</v>
      </c>
      <c r="H332" s="55">
        <v>0</v>
      </c>
      <c r="I332" s="55">
        <v>0</v>
      </c>
      <c r="J332" s="30">
        <v>0</v>
      </c>
      <c r="K332" s="55">
        <v>0</v>
      </c>
      <c r="L332" s="102"/>
      <c r="M332" s="85"/>
      <c r="N332" s="62"/>
      <c r="O332" s="62"/>
      <c r="P332" s="62"/>
    </row>
    <row r="333" spans="1:16" ht="15.75" customHeight="1">
      <c r="A333" s="72" t="s">
        <v>77</v>
      </c>
      <c r="B333" s="85" t="s">
        <v>143</v>
      </c>
      <c r="C333" s="9"/>
      <c r="D333" s="8"/>
      <c r="E333" s="86"/>
      <c r="F333" s="56" t="s">
        <v>16</v>
      </c>
      <c r="G333" s="55">
        <f t="shared" si="48"/>
        <v>36783</v>
      </c>
      <c r="H333" s="55">
        <f>SUM(H334:H343)</f>
        <v>0</v>
      </c>
      <c r="I333" s="55">
        <f>SUM(I334:I343)</f>
        <v>0</v>
      </c>
      <c r="J333" s="55">
        <f>SUM(J334:J343)</f>
        <v>36783</v>
      </c>
      <c r="K333" s="55">
        <f>SUM(K334:K343)</f>
        <v>0</v>
      </c>
      <c r="L333" s="85" t="s">
        <v>142</v>
      </c>
      <c r="M333" s="85" t="s">
        <v>112</v>
      </c>
      <c r="N333" s="62"/>
      <c r="O333" s="62"/>
      <c r="P333" s="62"/>
    </row>
    <row r="334" spans="1:16" ht="15.75" customHeight="1">
      <c r="A334" s="72"/>
      <c r="B334" s="85"/>
      <c r="C334" s="9"/>
      <c r="D334" s="8"/>
      <c r="E334" s="86"/>
      <c r="F334" s="56">
        <v>2015</v>
      </c>
      <c r="G334" s="55">
        <f t="shared" si="48"/>
        <v>0</v>
      </c>
      <c r="H334" s="55">
        <v>0</v>
      </c>
      <c r="I334" s="55">
        <v>0</v>
      </c>
      <c r="J334" s="30">
        <v>0</v>
      </c>
      <c r="K334" s="55">
        <v>0</v>
      </c>
      <c r="L334" s="85"/>
      <c r="M334" s="85"/>
      <c r="N334" s="62"/>
      <c r="O334" s="62"/>
      <c r="P334" s="62"/>
    </row>
    <row r="335" spans="1:16" ht="15.75" customHeight="1">
      <c r="A335" s="72"/>
      <c r="B335" s="85"/>
      <c r="C335" s="9"/>
      <c r="D335" s="8"/>
      <c r="E335" s="86"/>
      <c r="F335" s="56">
        <v>2016</v>
      </c>
      <c r="G335" s="55">
        <f t="shared" si="48"/>
        <v>0</v>
      </c>
      <c r="H335" s="55">
        <v>0</v>
      </c>
      <c r="I335" s="55">
        <v>0</v>
      </c>
      <c r="J335" s="34">
        <v>0</v>
      </c>
      <c r="K335" s="55">
        <v>0</v>
      </c>
      <c r="L335" s="85"/>
      <c r="M335" s="85"/>
      <c r="N335" s="62"/>
      <c r="O335" s="62"/>
      <c r="P335" s="62"/>
    </row>
    <row r="336" spans="1:16" ht="15.75" customHeight="1">
      <c r="A336" s="72"/>
      <c r="B336" s="85"/>
      <c r="C336" s="9"/>
      <c r="D336" s="8"/>
      <c r="E336" s="86"/>
      <c r="F336" s="56">
        <v>2017</v>
      </c>
      <c r="G336" s="55">
        <f t="shared" si="48"/>
        <v>0</v>
      </c>
      <c r="H336" s="55">
        <v>0</v>
      </c>
      <c r="I336" s="55">
        <v>0</v>
      </c>
      <c r="J336" s="34">
        <v>0</v>
      </c>
      <c r="K336" s="55">
        <v>0</v>
      </c>
      <c r="L336" s="85"/>
      <c r="M336" s="85"/>
      <c r="N336" s="62"/>
      <c r="O336" s="62"/>
      <c r="P336" s="62"/>
    </row>
    <row r="337" spans="1:16" ht="15.75" customHeight="1">
      <c r="A337" s="72"/>
      <c r="B337" s="85"/>
      <c r="C337" s="9"/>
      <c r="D337" s="8"/>
      <c r="E337" s="86"/>
      <c r="F337" s="56">
        <v>2018</v>
      </c>
      <c r="G337" s="55">
        <f t="shared" si="48"/>
        <v>0</v>
      </c>
      <c r="H337" s="55">
        <v>0</v>
      </c>
      <c r="I337" s="55">
        <v>0</v>
      </c>
      <c r="J337" s="34">
        <v>0</v>
      </c>
      <c r="K337" s="55">
        <v>0</v>
      </c>
      <c r="L337" s="85"/>
      <c r="M337" s="85"/>
      <c r="N337" s="62"/>
      <c r="O337" s="62"/>
      <c r="P337" s="62"/>
    </row>
    <row r="338" spans="1:16" ht="15.75" customHeight="1">
      <c r="A338" s="72"/>
      <c r="B338" s="85"/>
      <c r="C338" s="9"/>
      <c r="D338" s="8"/>
      <c r="E338" s="86"/>
      <c r="F338" s="56">
        <v>2019</v>
      </c>
      <c r="G338" s="55">
        <f t="shared" si="48"/>
        <v>500</v>
      </c>
      <c r="H338" s="55">
        <v>0</v>
      </c>
      <c r="I338" s="55">
        <v>0</v>
      </c>
      <c r="J338" s="34">
        <v>500</v>
      </c>
      <c r="K338" s="55">
        <v>0</v>
      </c>
      <c r="L338" s="85"/>
      <c r="M338" s="85"/>
      <c r="N338" s="62"/>
      <c r="O338" s="62"/>
      <c r="P338" s="62"/>
    </row>
    <row r="339" spans="1:16" ht="15.75" customHeight="1">
      <c r="A339" s="72"/>
      <c r="B339" s="85"/>
      <c r="C339" s="9"/>
      <c r="D339" s="8"/>
      <c r="E339" s="86"/>
      <c r="F339" s="56">
        <v>2020</v>
      </c>
      <c r="G339" s="55">
        <f t="shared" si="48"/>
        <v>0</v>
      </c>
      <c r="H339" s="55">
        <v>0</v>
      </c>
      <c r="I339" s="55">
        <v>0</v>
      </c>
      <c r="J339" s="34">
        <v>0</v>
      </c>
      <c r="K339" s="55">
        <v>0</v>
      </c>
      <c r="L339" s="85"/>
      <c r="M339" s="85"/>
      <c r="N339" s="62"/>
      <c r="O339" s="62"/>
      <c r="P339" s="62"/>
    </row>
    <row r="340" spans="1:16" ht="15.75" customHeight="1">
      <c r="A340" s="72"/>
      <c r="B340" s="85"/>
      <c r="C340" s="9"/>
      <c r="D340" s="8"/>
      <c r="E340" s="86"/>
      <c r="F340" s="56">
        <v>2021</v>
      </c>
      <c r="G340" s="55">
        <f t="shared" si="48"/>
        <v>10283</v>
      </c>
      <c r="H340" s="55">
        <v>0</v>
      </c>
      <c r="I340" s="55">
        <v>0</v>
      </c>
      <c r="J340" s="34">
        <f>8461+1822</f>
        <v>10283</v>
      </c>
      <c r="K340" s="55">
        <v>0</v>
      </c>
      <c r="L340" s="85"/>
      <c r="M340" s="85"/>
      <c r="N340" s="62"/>
      <c r="O340" s="62"/>
      <c r="P340" s="62"/>
    </row>
    <row r="341" spans="1:16" ht="15.75" customHeight="1">
      <c r="A341" s="72"/>
      <c r="B341" s="85"/>
      <c r="C341" s="9"/>
      <c r="D341" s="8"/>
      <c r="E341" s="86"/>
      <c r="F341" s="56">
        <v>2022</v>
      </c>
      <c r="G341" s="55">
        <f t="shared" si="48"/>
        <v>26000</v>
      </c>
      <c r="H341" s="55">
        <v>0</v>
      </c>
      <c r="I341" s="55">
        <v>0</v>
      </c>
      <c r="J341" s="34">
        <v>26000</v>
      </c>
      <c r="K341" s="55">
        <v>0</v>
      </c>
      <c r="L341" s="85"/>
      <c r="M341" s="85"/>
      <c r="N341" s="62"/>
      <c r="O341" s="62"/>
      <c r="P341" s="62"/>
    </row>
    <row r="342" spans="1:16" ht="15.75" customHeight="1">
      <c r="A342" s="72"/>
      <c r="B342" s="85"/>
      <c r="C342" s="9"/>
      <c r="D342" s="8"/>
      <c r="E342" s="86"/>
      <c r="F342" s="56">
        <v>2023</v>
      </c>
      <c r="G342" s="55">
        <f t="shared" si="48"/>
        <v>0</v>
      </c>
      <c r="H342" s="55">
        <v>0</v>
      </c>
      <c r="I342" s="55">
        <v>0</v>
      </c>
      <c r="J342" s="34">
        <v>0</v>
      </c>
      <c r="K342" s="55">
        <v>0</v>
      </c>
      <c r="L342" s="85"/>
      <c r="M342" s="85"/>
      <c r="N342" s="62"/>
      <c r="O342" s="62"/>
      <c r="P342" s="62"/>
    </row>
    <row r="343" spans="1:16" ht="15.75" customHeight="1">
      <c r="A343" s="72"/>
      <c r="B343" s="85"/>
      <c r="C343" s="9"/>
      <c r="D343" s="8"/>
      <c r="E343" s="86"/>
      <c r="F343" s="56">
        <v>2024</v>
      </c>
      <c r="G343" s="55">
        <f t="shared" si="48"/>
        <v>0</v>
      </c>
      <c r="H343" s="55">
        <v>0</v>
      </c>
      <c r="I343" s="55">
        <v>0</v>
      </c>
      <c r="J343" s="34">
        <v>0</v>
      </c>
      <c r="K343" s="55">
        <v>0</v>
      </c>
      <c r="L343" s="85"/>
      <c r="M343" s="85"/>
      <c r="N343" s="62"/>
      <c r="O343" s="62"/>
      <c r="P343" s="62"/>
    </row>
    <row r="344" spans="1:16">
      <c r="A344" s="72" t="s">
        <v>78</v>
      </c>
      <c r="B344" s="85" t="s">
        <v>79</v>
      </c>
      <c r="C344" s="9"/>
      <c r="D344" s="8"/>
      <c r="E344" s="86"/>
      <c r="F344" s="56" t="s">
        <v>16</v>
      </c>
      <c r="G344" s="55">
        <f>G345+G346+G347+G348+G349+G350+G351</f>
        <v>35483.199999999997</v>
      </c>
      <c r="H344" s="55">
        <f>SUM(H345:H354)</f>
        <v>0</v>
      </c>
      <c r="I344" s="55">
        <f>SUM(I345:I354)</f>
        <v>17036.5</v>
      </c>
      <c r="J344" s="55">
        <f>SUM(J345:J354)</f>
        <v>48086.7</v>
      </c>
      <c r="K344" s="55">
        <f>SUM(K345:K354)</f>
        <v>0</v>
      </c>
      <c r="L344" s="85" t="s">
        <v>80</v>
      </c>
      <c r="M344" s="85" t="s">
        <v>112</v>
      </c>
      <c r="N344" s="62"/>
      <c r="O344" s="62"/>
      <c r="P344" s="62"/>
    </row>
    <row r="345" spans="1:16">
      <c r="A345" s="72"/>
      <c r="B345" s="85"/>
      <c r="C345" s="9"/>
      <c r="D345" s="8"/>
      <c r="E345" s="86"/>
      <c r="F345" s="56">
        <v>2015</v>
      </c>
      <c r="G345" s="55">
        <f t="shared" ref="G345:G354" si="49">SUM(H345:K345)</f>
        <v>0</v>
      </c>
      <c r="H345" s="55">
        <v>0</v>
      </c>
      <c r="I345" s="55">
        <v>0</v>
      </c>
      <c r="J345" s="34">
        <v>0</v>
      </c>
      <c r="K345" s="55">
        <v>0</v>
      </c>
      <c r="L345" s="85"/>
      <c r="M345" s="85"/>
      <c r="N345" s="62"/>
      <c r="O345" s="62"/>
      <c r="P345" s="62"/>
    </row>
    <row r="346" spans="1:16">
      <c r="A346" s="72"/>
      <c r="B346" s="85"/>
      <c r="C346" s="9"/>
      <c r="D346" s="8"/>
      <c r="E346" s="86"/>
      <c r="F346" s="56">
        <v>2016</v>
      </c>
      <c r="G346" s="55">
        <f t="shared" si="49"/>
        <v>0</v>
      </c>
      <c r="H346" s="55">
        <v>0</v>
      </c>
      <c r="I346" s="55">
        <v>0</v>
      </c>
      <c r="J346" s="34">
        <v>0</v>
      </c>
      <c r="K346" s="55">
        <v>0</v>
      </c>
      <c r="L346" s="85"/>
      <c r="M346" s="85"/>
      <c r="N346" s="62"/>
      <c r="O346" s="62"/>
      <c r="P346" s="62"/>
    </row>
    <row r="347" spans="1:16">
      <c r="A347" s="72"/>
      <c r="B347" s="85"/>
      <c r="C347" s="9"/>
      <c r="D347" s="8"/>
      <c r="E347" s="86"/>
      <c r="F347" s="56">
        <v>2017</v>
      </c>
      <c r="G347" s="55">
        <f t="shared" si="49"/>
        <v>0</v>
      </c>
      <c r="H347" s="55">
        <v>0</v>
      </c>
      <c r="I347" s="55">
        <v>0</v>
      </c>
      <c r="J347" s="34">
        <v>0</v>
      </c>
      <c r="K347" s="55">
        <v>0</v>
      </c>
      <c r="L347" s="85"/>
      <c r="M347" s="85"/>
      <c r="N347" s="62"/>
      <c r="O347" s="62"/>
      <c r="P347" s="62"/>
    </row>
    <row r="348" spans="1:16">
      <c r="A348" s="72"/>
      <c r="B348" s="85"/>
      <c r="C348" s="9"/>
      <c r="D348" s="8"/>
      <c r="E348" s="86"/>
      <c r="F348" s="56">
        <v>2018</v>
      </c>
      <c r="G348" s="55">
        <f t="shared" si="49"/>
        <v>0</v>
      </c>
      <c r="H348" s="55">
        <v>0</v>
      </c>
      <c r="I348" s="55">
        <v>0</v>
      </c>
      <c r="J348" s="34">
        <v>0</v>
      </c>
      <c r="K348" s="55">
        <v>0</v>
      </c>
      <c r="L348" s="85"/>
      <c r="M348" s="85"/>
      <c r="N348" s="62"/>
      <c r="O348" s="62"/>
      <c r="P348" s="62"/>
    </row>
    <row r="349" spans="1:16">
      <c r="A349" s="72"/>
      <c r="B349" s="85"/>
      <c r="C349" s="9"/>
      <c r="D349" s="8"/>
      <c r="E349" s="86"/>
      <c r="F349" s="56">
        <v>2019</v>
      </c>
      <c r="G349" s="55">
        <f t="shared" si="49"/>
        <v>17933.2</v>
      </c>
      <c r="H349" s="55">
        <v>0</v>
      </c>
      <c r="I349" s="55">
        <v>17036.5</v>
      </c>
      <c r="J349" s="34">
        <f>100+12.7+784</f>
        <v>896.7</v>
      </c>
      <c r="K349" s="55">
        <v>0</v>
      </c>
      <c r="L349" s="85"/>
      <c r="M349" s="85"/>
      <c r="N349" s="62"/>
      <c r="O349" s="62"/>
      <c r="P349" s="62"/>
    </row>
    <row r="350" spans="1:16">
      <c r="A350" s="72"/>
      <c r="B350" s="85"/>
      <c r="C350" s="9"/>
      <c r="D350" s="8"/>
      <c r="E350" s="86"/>
      <c r="F350" s="56">
        <v>2020</v>
      </c>
      <c r="G350" s="55">
        <f t="shared" si="49"/>
        <v>9000</v>
      </c>
      <c r="H350" s="55">
        <v>0</v>
      </c>
      <c r="I350" s="55">
        <v>0</v>
      </c>
      <c r="J350" s="34">
        <v>9000</v>
      </c>
      <c r="K350" s="55">
        <v>0</v>
      </c>
      <c r="L350" s="85"/>
      <c r="M350" s="85"/>
      <c r="N350" s="62"/>
      <c r="O350" s="62"/>
      <c r="P350" s="62"/>
    </row>
    <row r="351" spans="1:16">
      <c r="A351" s="72"/>
      <c r="B351" s="85"/>
      <c r="C351" s="9"/>
      <c r="D351" s="8"/>
      <c r="E351" s="86"/>
      <c r="F351" s="56">
        <v>2021</v>
      </c>
      <c r="G351" s="55">
        <f t="shared" si="49"/>
        <v>8550</v>
      </c>
      <c r="H351" s="55">
        <v>0</v>
      </c>
      <c r="I351" s="55">
        <v>0</v>
      </c>
      <c r="J351" s="34">
        <v>8550</v>
      </c>
      <c r="K351" s="55">
        <v>0</v>
      </c>
      <c r="L351" s="85"/>
      <c r="M351" s="85"/>
      <c r="N351" s="62"/>
      <c r="O351" s="62"/>
      <c r="P351" s="62"/>
    </row>
    <row r="352" spans="1:16">
      <c r="A352" s="72"/>
      <c r="B352" s="85"/>
      <c r="C352" s="9"/>
      <c r="D352" s="8"/>
      <c r="E352" s="86"/>
      <c r="F352" s="56">
        <v>2022</v>
      </c>
      <c r="G352" s="55">
        <f t="shared" si="49"/>
        <v>9880</v>
      </c>
      <c r="H352" s="55">
        <v>0</v>
      </c>
      <c r="I352" s="55">
        <v>0</v>
      </c>
      <c r="J352" s="34">
        <v>9880</v>
      </c>
      <c r="K352" s="55">
        <v>0</v>
      </c>
      <c r="L352" s="85"/>
      <c r="M352" s="85"/>
      <c r="N352" s="62"/>
      <c r="O352" s="62"/>
      <c r="P352" s="62"/>
    </row>
    <row r="353" spans="1:16">
      <c r="A353" s="72"/>
      <c r="B353" s="85"/>
      <c r="C353" s="9"/>
      <c r="D353" s="8"/>
      <c r="E353" s="86"/>
      <c r="F353" s="56">
        <v>2023</v>
      </c>
      <c r="G353" s="55">
        <f t="shared" si="49"/>
        <v>9880</v>
      </c>
      <c r="H353" s="55">
        <v>0</v>
      </c>
      <c r="I353" s="55">
        <v>0</v>
      </c>
      <c r="J353" s="34">
        <v>9880</v>
      </c>
      <c r="K353" s="55">
        <v>0</v>
      </c>
      <c r="L353" s="85"/>
      <c r="M353" s="85"/>
      <c r="N353" s="62"/>
      <c r="O353" s="62"/>
      <c r="P353" s="62"/>
    </row>
    <row r="354" spans="1:16">
      <c r="A354" s="72"/>
      <c r="B354" s="85"/>
      <c r="C354" s="9"/>
      <c r="D354" s="8"/>
      <c r="E354" s="86"/>
      <c r="F354" s="56">
        <v>2024</v>
      </c>
      <c r="G354" s="55">
        <f t="shared" si="49"/>
        <v>9880</v>
      </c>
      <c r="H354" s="55">
        <v>0</v>
      </c>
      <c r="I354" s="55">
        <v>0</v>
      </c>
      <c r="J354" s="34">
        <v>9880</v>
      </c>
      <c r="K354" s="55">
        <v>0</v>
      </c>
      <c r="L354" s="85"/>
      <c r="M354" s="85"/>
      <c r="N354" s="62"/>
      <c r="O354" s="62"/>
      <c r="P354" s="62"/>
    </row>
    <row r="355" spans="1:16">
      <c r="A355" s="72" t="s">
        <v>81</v>
      </c>
      <c r="B355" s="92" t="s">
        <v>82</v>
      </c>
      <c r="C355" s="9"/>
      <c r="D355" s="8"/>
      <c r="E355" s="76"/>
      <c r="F355" s="56" t="s">
        <v>16</v>
      </c>
      <c r="G355" s="55">
        <f>G356+G357+G358+G359+G360+G361+G362</f>
        <v>1992</v>
      </c>
      <c r="H355" s="55">
        <f>SUM(H356:H365)</f>
        <v>0</v>
      </c>
      <c r="I355" s="55">
        <f>SUM(I356:I365)</f>
        <v>6133.0999999999995</v>
      </c>
      <c r="J355" s="55">
        <f>SUM(J356:J365)</f>
        <v>795.3</v>
      </c>
      <c r="K355" s="55">
        <f>SUM(K356:K365)</f>
        <v>0</v>
      </c>
      <c r="L355" s="85" t="s">
        <v>83</v>
      </c>
      <c r="M355" s="85" t="s">
        <v>112</v>
      </c>
      <c r="N355" s="62"/>
      <c r="O355" s="62"/>
      <c r="P355" s="62"/>
    </row>
    <row r="356" spans="1:16">
      <c r="A356" s="72"/>
      <c r="B356" s="92"/>
      <c r="C356" s="9"/>
      <c r="D356" s="8"/>
      <c r="E356" s="77"/>
      <c r="F356" s="56">
        <v>2015</v>
      </c>
      <c r="G356" s="55">
        <f t="shared" ref="G356:G365" si="50">SUM(H356:K356)</f>
        <v>0</v>
      </c>
      <c r="H356" s="55">
        <v>0</v>
      </c>
      <c r="I356" s="55">
        <v>0</v>
      </c>
      <c r="J356" s="34">
        <v>0</v>
      </c>
      <c r="K356" s="55">
        <v>0</v>
      </c>
      <c r="L356" s="85"/>
      <c r="M356" s="85"/>
      <c r="N356" s="62"/>
      <c r="O356" s="62"/>
      <c r="P356" s="62"/>
    </row>
    <row r="357" spans="1:16">
      <c r="A357" s="72"/>
      <c r="B357" s="92"/>
      <c r="C357" s="9"/>
      <c r="D357" s="8"/>
      <c r="E357" s="77"/>
      <c r="F357" s="56">
        <v>2016</v>
      </c>
      <c r="G357" s="55">
        <f t="shared" si="50"/>
        <v>0</v>
      </c>
      <c r="H357" s="55">
        <v>0</v>
      </c>
      <c r="I357" s="55">
        <v>0</v>
      </c>
      <c r="J357" s="34">
        <v>0</v>
      </c>
      <c r="K357" s="55">
        <v>0</v>
      </c>
      <c r="L357" s="85"/>
      <c r="M357" s="85"/>
      <c r="N357" s="62"/>
      <c r="O357" s="62"/>
      <c r="P357" s="62"/>
    </row>
    <row r="358" spans="1:16">
      <c r="A358" s="72"/>
      <c r="B358" s="92"/>
      <c r="C358" s="9"/>
      <c r="D358" s="8"/>
      <c r="E358" s="77"/>
      <c r="F358" s="56">
        <v>2017</v>
      </c>
      <c r="G358" s="55">
        <f t="shared" si="50"/>
        <v>0</v>
      </c>
      <c r="H358" s="55">
        <v>0</v>
      </c>
      <c r="I358" s="55">
        <v>0</v>
      </c>
      <c r="J358" s="34">
        <v>0</v>
      </c>
      <c r="K358" s="55">
        <v>0</v>
      </c>
      <c r="L358" s="85"/>
      <c r="M358" s="85"/>
      <c r="N358" s="62"/>
      <c r="O358" s="62"/>
      <c r="P358" s="62"/>
    </row>
    <row r="359" spans="1:16">
      <c r="A359" s="72"/>
      <c r="B359" s="92"/>
      <c r="C359" s="9"/>
      <c r="D359" s="8"/>
      <c r="E359" s="77"/>
      <c r="F359" s="56">
        <v>2018</v>
      </c>
      <c r="G359" s="55">
        <f t="shared" si="50"/>
        <v>0</v>
      </c>
      <c r="H359" s="55">
        <v>0</v>
      </c>
      <c r="I359" s="55">
        <v>0</v>
      </c>
      <c r="J359" s="34">
        <v>0</v>
      </c>
      <c r="K359" s="55">
        <v>0</v>
      </c>
      <c r="L359" s="85"/>
      <c r="M359" s="85"/>
      <c r="N359" s="62"/>
      <c r="O359" s="62"/>
      <c r="P359" s="62"/>
    </row>
    <row r="360" spans="1:16">
      <c r="A360" s="72"/>
      <c r="B360" s="92"/>
      <c r="C360" s="9"/>
      <c r="D360" s="8"/>
      <c r="E360" s="77"/>
      <c r="F360" s="56">
        <v>2019</v>
      </c>
      <c r="G360" s="55">
        <f t="shared" si="50"/>
        <v>261.2</v>
      </c>
      <c r="H360" s="55">
        <v>0</v>
      </c>
      <c r="I360" s="55">
        <v>235</v>
      </c>
      <c r="J360" s="34">
        <v>26.2</v>
      </c>
      <c r="K360" s="55">
        <v>0</v>
      </c>
      <c r="L360" s="85"/>
      <c r="M360" s="85"/>
      <c r="N360" s="62"/>
      <c r="O360" s="62"/>
      <c r="P360" s="62"/>
    </row>
    <row r="361" spans="1:16">
      <c r="A361" s="72"/>
      <c r="B361" s="92"/>
      <c r="C361" s="9"/>
      <c r="D361" s="8"/>
      <c r="E361" s="77"/>
      <c r="F361" s="56">
        <v>2020</v>
      </c>
      <c r="G361" s="55">
        <f t="shared" si="50"/>
        <v>842.4</v>
      </c>
      <c r="H361" s="55">
        <v>0</v>
      </c>
      <c r="I361" s="55">
        <v>758.1</v>
      </c>
      <c r="J361" s="34">
        <v>84.3</v>
      </c>
      <c r="K361" s="55">
        <v>0</v>
      </c>
      <c r="L361" s="85"/>
      <c r="M361" s="85"/>
      <c r="N361" s="62"/>
      <c r="O361" s="62"/>
      <c r="P361" s="62"/>
    </row>
    <row r="362" spans="1:16">
      <c r="A362" s="72"/>
      <c r="B362" s="92"/>
      <c r="C362" s="9"/>
      <c r="D362" s="8"/>
      <c r="E362" s="77"/>
      <c r="F362" s="56">
        <v>2021</v>
      </c>
      <c r="G362" s="55">
        <f t="shared" si="50"/>
        <v>888.4</v>
      </c>
      <c r="H362" s="55">
        <v>0</v>
      </c>
      <c r="I362" s="55">
        <f>758.1+41.4</f>
        <v>799.5</v>
      </c>
      <c r="J362" s="34">
        <f>84.3+4.6</f>
        <v>88.899999999999991</v>
      </c>
      <c r="K362" s="55">
        <v>0</v>
      </c>
      <c r="L362" s="85"/>
      <c r="M362" s="85"/>
      <c r="N362" s="62"/>
      <c r="O362" s="62"/>
      <c r="P362" s="62"/>
    </row>
    <row r="363" spans="1:16">
      <c r="A363" s="72"/>
      <c r="B363" s="92"/>
      <c r="C363" s="9"/>
      <c r="D363" s="8"/>
      <c r="E363" s="77"/>
      <c r="F363" s="56">
        <v>2022</v>
      </c>
      <c r="G363" s="55">
        <f t="shared" ref="G363" si="51">SUM(H363:K363)</f>
        <v>964.6</v>
      </c>
      <c r="H363" s="55">
        <v>0</v>
      </c>
      <c r="I363" s="55">
        <v>868.1</v>
      </c>
      <c r="J363" s="34">
        <v>96.5</v>
      </c>
      <c r="K363" s="55">
        <v>0</v>
      </c>
      <c r="L363" s="85"/>
      <c r="M363" s="85"/>
      <c r="N363" s="62"/>
      <c r="O363" s="62"/>
      <c r="P363" s="62"/>
    </row>
    <row r="364" spans="1:16">
      <c r="A364" s="72"/>
      <c r="B364" s="92"/>
      <c r="C364" s="9"/>
      <c r="D364" s="8"/>
      <c r="E364" s="77"/>
      <c r="F364" s="56">
        <v>2023</v>
      </c>
      <c r="G364" s="55">
        <f t="shared" si="50"/>
        <v>1929.2</v>
      </c>
      <c r="H364" s="55">
        <v>0</v>
      </c>
      <c r="I364" s="55">
        <v>1736.2</v>
      </c>
      <c r="J364" s="34">
        <v>193</v>
      </c>
      <c r="K364" s="55">
        <v>0</v>
      </c>
      <c r="L364" s="85"/>
      <c r="M364" s="85"/>
      <c r="N364" s="62"/>
      <c r="O364" s="62"/>
      <c r="P364" s="62"/>
    </row>
    <row r="365" spans="1:16">
      <c r="A365" s="72"/>
      <c r="B365" s="92"/>
      <c r="C365" s="9"/>
      <c r="D365" s="8"/>
      <c r="E365" s="78"/>
      <c r="F365" s="56">
        <v>2024</v>
      </c>
      <c r="G365" s="55">
        <f t="shared" si="50"/>
        <v>2042.6</v>
      </c>
      <c r="H365" s="55"/>
      <c r="I365" s="55">
        <v>1736.2</v>
      </c>
      <c r="J365" s="34">
        <v>306.39999999999998</v>
      </c>
      <c r="K365" s="55"/>
      <c r="L365" s="85"/>
      <c r="M365" s="85"/>
      <c r="N365" s="62"/>
      <c r="O365" s="62"/>
      <c r="P365" s="62"/>
    </row>
    <row r="366" spans="1:16" ht="20.25" customHeight="1">
      <c r="A366" s="72" t="s">
        <v>84</v>
      </c>
      <c r="B366" s="92" t="s">
        <v>85</v>
      </c>
      <c r="C366" s="9"/>
      <c r="D366" s="8"/>
      <c r="E366" s="86"/>
      <c r="F366" s="56" t="s">
        <v>16</v>
      </c>
      <c r="G366" s="55">
        <f>G367+G368+G369+G370+G371+G372+G373</f>
        <v>3252.7</v>
      </c>
      <c r="H366" s="55">
        <f>SUM(H367:H376)</f>
        <v>2966.4</v>
      </c>
      <c r="I366" s="55">
        <f>SUM(I367:I376)</f>
        <v>123.6</v>
      </c>
      <c r="J366" s="55">
        <f>SUM(J367:J376)</f>
        <v>162.69999999999999</v>
      </c>
      <c r="K366" s="55">
        <f>SUM(K367:K376)</f>
        <v>0</v>
      </c>
      <c r="L366" s="85" t="s">
        <v>99</v>
      </c>
      <c r="M366" s="85" t="s">
        <v>112</v>
      </c>
      <c r="N366" s="62"/>
      <c r="O366" s="62"/>
      <c r="P366" s="62"/>
    </row>
    <row r="367" spans="1:16" ht="20.25" customHeight="1">
      <c r="A367" s="72"/>
      <c r="B367" s="92"/>
      <c r="C367" s="9"/>
      <c r="D367" s="8"/>
      <c r="E367" s="86"/>
      <c r="F367" s="56">
        <v>2015</v>
      </c>
      <c r="G367" s="55">
        <f t="shared" ref="G367:G376" si="52">SUM(H367:K367)</f>
        <v>0</v>
      </c>
      <c r="H367" s="55">
        <v>0</v>
      </c>
      <c r="I367" s="55">
        <v>0</v>
      </c>
      <c r="J367" s="34">
        <v>0</v>
      </c>
      <c r="K367" s="55">
        <v>0</v>
      </c>
      <c r="L367" s="85"/>
      <c r="M367" s="85"/>
      <c r="N367" s="62"/>
      <c r="O367" s="62"/>
      <c r="P367" s="62"/>
    </row>
    <row r="368" spans="1:16" ht="20.25" customHeight="1">
      <c r="A368" s="72"/>
      <c r="B368" s="92"/>
      <c r="C368" s="9"/>
      <c r="D368" s="8"/>
      <c r="E368" s="86"/>
      <c r="F368" s="56">
        <v>2016</v>
      </c>
      <c r="G368" s="55">
        <f t="shared" si="52"/>
        <v>0</v>
      </c>
      <c r="H368" s="55">
        <v>0</v>
      </c>
      <c r="I368" s="55">
        <v>0</v>
      </c>
      <c r="J368" s="34">
        <v>0</v>
      </c>
      <c r="K368" s="55">
        <v>0</v>
      </c>
      <c r="L368" s="85"/>
      <c r="M368" s="85"/>
      <c r="N368" s="62"/>
      <c r="O368" s="62"/>
      <c r="P368" s="62"/>
    </row>
    <row r="369" spans="1:16" ht="20.25" customHeight="1">
      <c r="A369" s="72"/>
      <c r="B369" s="92"/>
      <c r="C369" s="9"/>
      <c r="D369" s="8"/>
      <c r="E369" s="86"/>
      <c r="F369" s="56">
        <v>2017</v>
      </c>
      <c r="G369" s="55">
        <f t="shared" si="52"/>
        <v>0</v>
      </c>
      <c r="H369" s="55">
        <v>0</v>
      </c>
      <c r="I369" s="55">
        <v>0</v>
      </c>
      <c r="J369" s="34">
        <v>0</v>
      </c>
      <c r="K369" s="55">
        <v>0</v>
      </c>
      <c r="L369" s="85"/>
      <c r="M369" s="85"/>
      <c r="N369" s="62"/>
      <c r="O369" s="62"/>
      <c r="P369" s="62"/>
    </row>
    <row r="370" spans="1:16" ht="20.25" customHeight="1">
      <c r="A370" s="72"/>
      <c r="B370" s="92"/>
      <c r="C370" s="9"/>
      <c r="D370" s="8"/>
      <c r="E370" s="86"/>
      <c r="F370" s="56">
        <v>2018</v>
      </c>
      <c r="G370" s="55">
        <f t="shared" si="52"/>
        <v>0</v>
      </c>
      <c r="H370" s="55">
        <v>0</v>
      </c>
      <c r="I370" s="55">
        <v>0</v>
      </c>
      <c r="J370" s="34">
        <v>0</v>
      </c>
      <c r="K370" s="55">
        <v>0</v>
      </c>
      <c r="L370" s="85"/>
      <c r="M370" s="85"/>
      <c r="N370" s="62"/>
      <c r="O370" s="62"/>
      <c r="P370" s="62"/>
    </row>
    <row r="371" spans="1:16" ht="20.25" customHeight="1">
      <c r="A371" s="72"/>
      <c r="B371" s="92"/>
      <c r="C371" s="9"/>
      <c r="D371" s="8"/>
      <c r="E371" s="86"/>
      <c r="F371" s="56">
        <v>2019</v>
      </c>
      <c r="G371" s="55">
        <f t="shared" si="52"/>
        <v>0</v>
      </c>
      <c r="H371" s="55">
        <v>0</v>
      </c>
      <c r="I371" s="55">
        <v>0</v>
      </c>
      <c r="J371" s="34">
        <v>0</v>
      </c>
      <c r="K371" s="55">
        <v>0</v>
      </c>
      <c r="L371" s="85"/>
      <c r="M371" s="85"/>
      <c r="N371" s="62"/>
      <c r="O371" s="62"/>
      <c r="P371" s="62"/>
    </row>
    <row r="372" spans="1:16" ht="20.25" customHeight="1">
      <c r="A372" s="72"/>
      <c r="B372" s="92"/>
      <c r="C372" s="9"/>
      <c r="D372" s="8"/>
      <c r="E372" s="86"/>
      <c r="F372" s="56">
        <v>2020</v>
      </c>
      <c r="G372" s="55">
        <f t="shared" si="52"/>
        <v>3252.7</v>
      </c>
      <c r="H372" s="55">
        <v>2966.4</v>
      </c>
      <c r="I372" s="55">
        <v>123.6</v>
      </c>
      <c r="J372" s="34">
        <v>162.69999999999999</v>
      </c>
      <c r="K372" s="55">
        <v>0</v>
      </c>
      <c r="L372" s="85"/>
      <c r="M372" s="85"/>
      <c r="N372" s="62"/>
      <c r="O372" s="62"/>
      <c r="P372" s="62"/>
    </row>
    <row r="373" spans="1:16" ht="20.25" customHeight="1">
      <c r="A373" s="72"/>
      <c r="B373" s="92"/>
      <c r="C373" s="9"/>
      <c r="D373" s="8"/>
      <c r="E373" s="86"/>
      <c r="F373" s="56">
        <v>2021</v>
      </c>
      <c r="G373" s="55">
        <f t="shared" si="52"/>
        <v>0</v>
      </c>
      <c r="H373" s="55">
        <v>0</v>
      </c>
      <c r="I373" s="55">
        <v>0</v>
      </c>
      <c r="J373" s="34">
        <v>0</v>
      </c>
      <c r="K373" s="55">
        <v>0</v>
      </c>
      <c r="L373" s="85"/>
      <c r="M373" s="85"/>
      <c r="N373" s="62"/>
      <c r="O373" s="62"/>
      <c r="P373" s="62"/>
    </row>
    <row r="374" spans="1:16" ht="20.25" customHeight="1">
      <c r="A374" s="72"/>
      <c r="B374" s="92"/>
      <c r="C374" s="9"/>
      <c r="D374" s="8"/>
      <c r="E374" s="86"/>
      <c r="F374" s="56">
        <v>2022</v>
      </c>
      <c r="G374" s="55">
        <f t="shared" si="52"/>
        <v>0</v>
      </c>
      <c r="H374" s="55">
        <v>0</v>
      </c>
      <c r="I374" s="55">
        <v>0</v>
      </c>
      <c r="J374" s="34">
        <v>0</v>
      </c>
      <c r="K374" s="55">
        <v>0</v>
      </c>
      <c r="L374" s="85"/>
      <c r="M374" s="85"/>
      <c r="N374" s="62"/>
      <c r="O374" s="62"/>
      <c r="P374" s="62"/>
    </row>
    <row r="375" spans="1:16" ht="20.25" customHeight="1">
      <c r="A375" s="72"/>
      <c r="B375" s="92"/>
      <c r="C375" s="9"/>
      <c r="D375" s="8"/>
      <c r="E375" s="86"/>
      <c r="F375" s="56">
        <v>2023</v>
      </c>
      <c r="G375" s="55">
        <f t="shared" si="52"/>
        <v>0</v>
      </c>
      <c r="H375" s="55">
        <v>0</v>
      </c>
      <c r="I375" s="55">
        <v>0</v>
      </c>
      <c r="J375" s="34">
        <v>0</v>
      </c>
      <c r="K375" s="55">
        <v>0</v>
      </c>
      <c r="L375" s="85"/>
      <c r="M375" s="85"/>
      <c r="N375" s="62"/>
      <c r="O375" s="62"/>
      <c r="P375" s="62"/>
    </row>
    <row r="376" spans="1:16" ht="20.25" customHeight="1">
      <c r="A376" s="72"/>
      <c r="B376" s="92"/>
      <c r="C376" s="9"/>
      <c r="D376" s="8"/>
      <c r="E376" s="86"/>
      <c r="F376" s="56">
        <v>2024</v>
      </c>
      <c r="G376" s="55">
        <f t="shared" si="52"/>
        <v>0</v>
      </c>
      <c r="H376" s="55">
        <v>0</v>
      </c>
      <c r="I376" s="55">
        <v>0</v>
      </c>
      <c r="J376" s="34">
        <v>0</v>
      </c>
      <c r="K376" s="55">
        <v>0</v>
      </c>
      <c r="L376" s="85"/>
      <c r="M376" s="85"/>
      <c r="N376" s="62"/>
      <c r="O376" s="62"/>
      <c r="P376" s="62"/>
    </row>
    <row r="377" spans="1:16">
      <c r="A377" s="72" t="s">
        <v>86</v>
      </c>
      <c r="B377" s="92" t="s">
        <v>87</v>
      </c>
      <c r="C377" s="9"/>
      <c r="D377" s="8"/>
      <c r="E377" s="86"/>
      <c r="F377" s="56" t="s">
        <v>16</v>
      </c>
      <c r="G377" s="55">
        <f>G378+G379+G380+G381+G382+G383+G384</f>
        <v>593.5</v>
      </c>
      <c r="H377" s="55">
        <f>SUM(H378:H387)</f>
        <v>0</v>
      </c>
      <c r="I377" s="55">
        <f>SUM(I378:I387)</f>
        <v>0</v>
      </c>
      <c r="J377" s="55">
        <f>SUM(J378:J387)</f>
        <v>593.5</v>
      </c>
      <c r="K377" s="55">
        <f>SUM(K378:K387)</f>
        <v>0</v>
      </c>
      <c r="L377" s="85" t="s">
        <v>100</v>
      </c>
      <c r="M377" s="85" t="s">
        <v>112</v>
      </c>
      <c r="N377" s="62"/>
      <c r="O377" s="62"/>
      <c r="P377" s="62"/>
    </row>
    <row r="378" spans="1:16">
      <c r="A378" s="72"/>
      <c r="B378" s="92"/>
      <c r="C378" s="9"/>
      <c r="D378" s="8"/>
      <c r="E378" s="86"/>
      <c r="F378" s="56">
        <v>2015</v>
      </c>
      <c r="G378" s="55">
        <f t="shared" ref="G378:G409" si="53">SUM(H378:K378)</f>
        <v>0</v>
      </c>
      <c r="H378" s="55">
        <v>0</v>
      </c>
      <c r="I378" s="55">
        <v>0</v>
      </c>
      <c r="J378" s="34">
        <v>0</v>
      </c>
      <c r="K378" s="55">
        <v>0</v>
      </c>
      <c r="L378" s="85"/>
      <c r="M378" s="85"/>
      <c r="N378" s="62"/>
      <c r="O378" s="62"/>
      <c r="P378" s="62"/>
    </row>
    <row r="379" spans="1:16">
      <c r="A379" s="72"/>
      <c r="B379" s="92"/>
      <c r="C379" s="9"/>
      <c r="D379" s="8"/>
      <c r="E379" s="86"/>
      <c r="F379" s="56">
        <v>2016</v>
      </c>
      <c r="G379" s="55">
        <f t="shared" si="53"/>
        <v>0</v>
      </c>
      <c r="H379" s="55">
        <v>0</v>
      </c>
      <c r="I379" s="55">
        <v>0</v>
      </c>
      <c r="J379" s="34">
        <v>0</v>
      </c>
      <c r="K379" s="55">
        <v>0</v>
      </c>
      <c r="L379" s="85"/>
      <c r="M379" s="85"/>
      <c r="N379" s="62"/>
      <c r="O379" s="62"/>
      <c r="P379" s="62"/>
    </row>
    <row r="380" spans="1:16">
      <c r="A380" s="72"/>
      <c r="B380" s="92"/>
      <c r="C380" s="9"/>
      <c r="D380" s="8"/>
      <c r="E380" s="86"/>
      <c r="F380" s="56">
        <v>2017</v>
      </c>
      <c r="G380" s="55">
        <f t="shared" si="53"/>
        <v>0</v>
      </c>
      <c r="H380" s="55">
        <v>0</v>
      </c>
      <c r="I380" s="55">
        <v>0</v>
      </c>
      <c r="J380" s="34">
        <v>0</v>
      </c>
      <c r="K380" s="55">
        <v>0</v>
      </c>
      <c r="L380" s="85"/>
      <c r="M380" s="85"/>
      <c r="N380" s="62"/>
      <c r="O380" s="62"/>
      <c r="P380" s="62"/>
    </row>
    <row r="381" spans="1:16">
      <c r="A381" s="72"/>
      <c r="B381" s="92"/>
      <c r="C381" s="9"/>
      <c r="D381" s="8"/>
      <c r="E381" s="86"/>
      <c r="F381" s="56">
        <v>2018</v>
      </c>
      <c r="G381" s="55">
        <f t="shared" si="53"/>
        <v>0</v>
      </c>
      <c r="H381" s="55">
        <v>0</v>
      </c>
      <c r="I381" s="55">
        <v>0</v>
      </c>
      <c r="J381" s="34">
        <v>0</v>
      </c>
      <c r="K381" s="55">
        <v>0</v>
      </c>
      <c r="L381" s="85"/>
      <c r="M381" s="85"/>
      <c r="N381" s="62"/>
      <c r="O381" s="62"/>
      <c r="P381" s="62"/>
    </row>
    <row r="382" spans="1:16">
      <c r="A382" s="72"/>
      <c r="B382" s="92"/>
      <c r="C382" s="9"/>
      <c r="D382" s="8"/>
      <c r="E382" s="86"/>
      <c r="F382" s="56">
        <v>2019</v>
      </c>
      <c r="G382" s="55">
        <f t="shared" si="53"/>
        <v>0</v>
      </c>
      <c r="H382" s="55">
        <v>0</v>
      </c>
      <c r="I382" s="55">
        <v>0</v>
      </c>
      <c r="J382" s="34">
        <v>0</v>
      </c>
      <c r="K382" s="55">
        <v>0</v>
      </c>
      <c r="L382" s="85"/>
      <c r="M382" s="85"/>
      <c r="N382" s="62"/>
      <c r="O382" s="62"/>
      <c r="P382" s="62"/>
    </row>
    <row r="383" spans="1:16">
      <c r="A383" s="72"/>
      <c r="B383" s="92"/>
      <c r="C383" s="9"/>
      <c r="D383" s="8"/>
      <c r="E383" s="86"/>
      <c r="F383" s="56">
        <v>2020</v>
      </c>
      <c r="G383" s="55">
        <f t="shared" si="53"/>
        <v>593.5</v>
      </c>
      <c r="H383" s="55">
        <v>0</v>
      </c>
      <c r="I383" s="55">
        <v>0</v>
      </c>
      <c r="J383" s="34">
        <v>593.5</v>
      </c>
      <c r="K383" s="55">
        <v>0</v>
      </c>
      <c r="L383" s="85"/>
      <c r="M383" s="85"/>
      <c r="N383" s="62"/>
      <c r="O383" s="62"/>
      <c r="P383" s="62"/>
    </row>
    <row r="384" spans="1:16">
      <c r="A384" s="72"/>
      <c r="B384" s="92"/>
      <c r="C384" s="9"/>
      <c r="D384" s="8"/>
      <c r="E384" s="86"/>
      <c r="F384" s="56">
        <v>2021</v>
      </c>
      <c r="G384" s="55">
        <f t="shared" si="53"/>
        <v>0</v>
      </c>
      <c r="H384" s="55">
        <v>0</v>
      </c>
      <c r="I384" s="55">
        <v>0</v>
      </c>
      <c r="J384" s="34">
        <v>0</v>
      </c>
      <c r="K384" s="55">
        <v>0</v>
      </c>
      <c r="L384" s="85"/>
      <c r="M384" s="85"/>
      <c r="N384" s="62"/>
      <c r="O384" s="62"/>
      <c r="P384" s="62"/>
    </row>
    <row r="385" spans="1:16">
      <c r="A385" s="72"/>
      <c r="B385" s="92"/>
      <c r="C385" s="9"/>
      <c r="D385" s="8"/>
      <c r="E385" s="86"/>
      <c r="F385" s="56">
        <v>2022</v>
      </c>
      <c r="G385" s="55">
        <f t="shared" si="53"/>
        <v>0</v>
      </c>
      <c r="H385" s="55">
        <v>0</v>
      </c>
      <c r="I385" s="55">
        <v>0</v>
      </c>
      <c r="J385" s="34">
        <v>0</v>
      </c>
      <c r="K385" s="55">
        <v>0</v>
      </c>
      <c r="L385" s="85"/>
      <c r="M385" s="85"/>
      <c r="N385" s="62"/>
      <c r="O385" s="62"/>
      <c r="P385" s="62"/>
    </row>
    <row r="386" spans="1:16">
      <c r="A386" s="72"/>
      <c r="B386" s="92"/>
      <c r="C386" s="9"/>
      <c r="D386" s="8"/>
      <c r="E386" s="86"/>
      <c r="F386" s="56">
        <v>2023</v>
      </c>
      <c r="G386" s="55">
        <f t="shared" si="53"/>
        <v>0</v>
      </c>
      <c r="H386" s="55">
        <v>0</v>
      </c>
      <c r="I386" s="55">
        <v>0</v>
      </c>
      <c r="J386" s="34">
        <v>0</v>
      </c>
      <c r="K386" s="55">
        <v>0</v>
      </c>
      <c r="L386" s="85"/>
      <c r="M386" s="85"/>
      <c r="N386" s="62"/>
      <c r="O386" s="62"/>
      <c r="P386" s="62"/>
    </row>
    <row r="387" spans="1:16">
      <c r="A387" s="72"/>
      <c r="B387" s="92"/>
      <c r="C387" s="9"/>
      <c r="D387" s="8"/>
      <c r="E387" s="86"/>
      <c r="F387" s="56">
        <v>2024</v>
      </c>
      <c r="G387" s="55">
        <f t="shared" si="53"/>
        <v>0</v>
      </c>
      <c r="H387" s="55">
        <v>0</v>
      </c>
      <c r="I387" s="55">
        <v>0</v>
      </c>
      <c r="J387" s="34">
        <v>0</v>
      </c>
      <c r="K387" s="55">
        <v>0</v>
      </c>
      <c r="L387" s="85"/>
      <c r="M387" s="85"/>
      <c r="N387" s="62"/>
      <c r="O387" s="62"/>
      <c r="P387" s="62"/>
    </row>
    <row r="388" spans="1:16">
      <c r="A388" s="72">
        <v>4</v>
      </c>
      <c r="B388" s="92" t="s">
        <v>88</v>
      </c>
      <c r="C388" s="9"/>
      <c r="D388" s="8"/>
      <c r="E388" s="86"/>
      <c r="F388" s="56" t="s">
        <v>16</v>
      </c>
      <c r="G388" s="55">
        <f t="shared" si="53"/>
        <v>21754.3</v>
      </c>
      <c r="H388" s="55">
        <f>SUM(H389:H398)</f>
        <v>0</v>
      </c>
      <c r="I388" s="55">
        <f>SUM(I389:I398)</f>
        <v>0</v>
      </c>
      <c r="J388" s="55">
        <f>SUM(J389:J398)</f>
        <v>21712.3</v>
      </c>
      <c r="K388" s="55">
        <f>SUM(K389:K398)</f>
        <v>42</v>
      </c>
      <c r="L388" s="85" t="s">
        <v>89</v>
      </c>
      <c r="M388" s="85" t="s">
        <v>115</v>
      </c>
      <c r="N388" s="62"/>
      <c r="O388" s="62"/>
      <c r="P388" s="62"/>
    </row>
    <row r="389" spans="1:16">
      <c r="A389" s="72"/>
      <c r="B389" s="92"/>
      <c r="C389" s="9"/>
      <c r="D389" s="8"/>
      <c r="E389" s="86"/>
      <c r="F389" s="56">
        <v>2015</v>
      </c>
      <c r="G389" s="55">
        <f t="shared" si="53"/>
        <v>1374</v>
      </c>
      <c r="H389" s="55">
        <f t="shared" ref="H389:K398" si="54">H400</f>
        <v>0</v>
      </c>
      <c r="I389" s="55">
        <f t="shared" si="54"/>
        <v>0</v>
      </c>
      <c r="J389" s="55">
        <f t="shared" si="54"/>
        <v>1353</v>
      </c>
      <c r="K389" s="55">
        <f t="shared" si="54"/>
        <v>21</v>
      </c>
      <c r="L389" s="85"/>
      <c r="M389" s="85"/>
      <c r="N389" s="62"/>
      <c r="O389" s="62"/>
      <c r="P389" s="62"/>
    </row>
    <row r="390" spans="1:16">
      <c r="A390" s="72"/>
      <c r="B390" s="92"/>
      <c r="C390" s="9"/>
      <c r="D390" s="8"/>
      <c r="E390" s="86"/>
      <c r="F390" s="56">
        <v>2016</v>
      </c>
      <c r="G390" s="55">
        <f t="shared" si="53"/>
        <v>1638</v>
      </c>
      <c r="H390" s="55">
        <f t="shared" si="54"/>
        <v>0</v>
      </c>
      <c r="I390" s="55">
        <f t="shared" si="54"/>
        <v>0</v>
      </c>
      <c r="J390" s="55">
        <f t="shared" si="54"/>
        <v>1617</v>
      </c>
      <c r="K390" s="55">
        <f t="shared" si="54"/>
        <v>21</v>
      </c>
      <c r="L390" s="85"/>
      <c r="M390" s="85"/>
      <c r="N390" s="62"/>
      <c r="O390" s="62"/>
      <c r="P390" s="62"/>
    </row>
    <row r="391" spans="1:16">
      <c r="A391" s="72"/>
      <c r="B391" s="92"/>
      <c r="C391" s="9"/>
      <c r="D391" s="8"/>
      <c r="E391" s="86"/>
      <c r="F391" s="56">
        <v>2017</v>
      </c>
      <c r="G391" s="55">
        <f t="shared" si="53"/>
        <v>1690</v>
      </c>
      <c r="H391" s="55">
        <f t="shared" si="54"/>
        <v>0</v>
      </c>
      <c r="I391" s="55">
        <f t="shared" si="54"/>
        <v>0</v>
      </c>
      <c r="J391" s="55">
        <f t="shared" si="54"/>
        <v>1690</v>
      </c>
      <c r="K391" s="55">
        <f t="shared" si="54"/>
        <v>0</v>
      </c>
      <c r="L391" s="85"/>
      <c r="M391" s="85"/>
      <c r="N391" s="62"/>
      <c r="O391" s="62"/>
      <c r="P391" s="62"/>
    </row>
    <row r="392" spans="1:16">
      <c r="A392" s="72"/>
      <c r="B392" s="92"/>
      <c r="C392" s="9"/>
      <c r="D392" s="8"/>
      <c r="E392" s="86"/>
      <c r="F392" s="56">
        <v>2018</v>
      </c>
      <c r="G392" s="55">
        <f t="shared" si="53"/>
        <v>2011</v>
      </c>
      <c r="H392" s="55">
        <f t="shared" si="54"/>
        <v>0</v>
      </c>
      <c r="I392" s="55">
        <f t="shared" si="54"/>
        <v>0</v>
      </c>
      <c r="J392" s="55">
        <f t="shared" si="54"/>
        <v>2011</v>
      </c>
      <c r="K392" s="55">
        <f t="shared" si="54"/>
        <v>0</v>
      </c>
      <c r="L392" s="85"/>
      <c r="M392" s="85"/>
      <c r="N392" s="62"/>
      <c r="O392" s="62"/>
      <c r="P392" s="62"/>
    </row>
    <row r="393" spans="1:16">
      <c r="A393" s="72"/>
      <c r="B393" s="92"/>
      <c r="C393" s="9"/>
      <c r="D393" s="8"/>
      <c r="E393" s="86"/>
      <c r="F393" s="56">
        <v>2019</v>
      </c>
      <c r="G393" s="55">
        <f t="shared" si="53"/>
        <v>2180</v>
      </c>
      <c r="H393" s="55">
        <f t="shared" si="54"/>
        <v>0</v>
      </c>
      <c r="I393" s="55">
        <f t="shared" si="54"/>
        <v>0</v>
      </c>
      <c r="J393" s="55">
        <f t="shared" si="54"/>
        <v>2180</v>
      </c>
      <c r="K393" s="55">
        <f t="shared" si="54"/>
        <v>0</v>
      </c>
      <c r="L393" s="85"/>
      <c r="M393" s="85"/>
      <c r="N393" s="62"/>
      <c r="O393" s="62"/>
      <c r="P393" s="62"/>
    </row>
    <row r="394" spans="1:16">
      <c r="A394" s="72"/>
      <c r="B394" s="92"/>
      <c r="C394" s="9"/>
      <c r="D394" s="8"/>
      <c r="E394" s="86"/>
      <c r="F394" s="56">
        <v>2020</v>
      </c>
      <c r="G394" s="55">
        <f t="shared" si="53"/>
        <v>2207</v>
      </c>
      <c r="H394" s="55">
        <f t="shared" si="54"/>
        <v>0</v>
      </c>
      <c r="I394" s="55">
        <f t="shared" si="54"/>
        <v>0</v>
      </c>
      <c r="J394" s="55">
        <f t="shared" si="54"/>
        <v>2207</v>
      </c>
      <c r="K394" s="55">
        <f t="shared" si="54"/>
        <v>0</v>
      </c>
      <c r="L394" s="85"/>
      <c r="M394" s="85"/>
      <c r="N394" s="62"/>
      <c r="O394" s="62"/>
      <c r="P394" s="62"/>
    </row>
    <row r="395" spans="1:16">
      <c r="A395" s="72"/>
      <c r="B395" s="92"/>
      <c r="C395" s="9"/>
      <c r="D395" s="8"/>
      <c r="E395" s="86"/>
      <c r="F395" s="56">
        <v>2021</v>
      </c>
      <c r="G395" s="55">
        <f t="shared" si="53"/>
        <v>2320.3000000000002</v>
      </c>
      <c r="H395" s="55">
        <f t="shared" si="54"/>
        <v>0</v>
      </c>
      <c r="I395" s="55">
        <f t="shared" si="54"/>
        <v>0</v>
      </c>
      <c r="J395" s="55">
        <f t="shared" si="54"/>
        <v>2320.3000000000002</v>
      </c>
      <c r="K395" s="55">
        <f t="shared" si="54"/>
        <v>0</v>
      </c>
      <c r="L395" s="85"/>
      <c r="M395" s="85"/>
      <c r="N395" s="62"/>
      <c r="O395" s="62"/>
      <c r="P395" s="62"/>
    </row>
    <row r="396" spans="1:16">
      <c r="A396" s="72"/>
      <c r="B396" s="72"/>
      <c r="C396" s="9"/>
      <c r="D396" s="8"/>
      <c r="E396" s="86"/>
      <c r="F396" s="56">
        <v>2022</v>
      </c>
      <c r="G396" s="55">
        <f t="shared" si="53"/>
        <v>2838.6</v>
      </c>
      <c r="H396" s="55">
        <f t="shared" si="54"/>
        <v>0</v>
      </c>
      <c r="I396" s="55">
        <f t="shared" si="54"/>
        <v>0</v>
      </c>
      <c r="J396" s="55">
        <f t="shared" si="54"/>
        <v>2838.6</v>
      </c>
      <c r="K396" s="55">
        <f t="shared" si="54"/>
        <v>0</v>
      </c>
      <c r="L396" s="85"/>
      <c r="M396" s="85"/>
      <c r="N396" s="62"/>
      <c r="O396" s="62"/>
      <c r="P396" s="62"/>
    </row>
    <row r="397" spans="1:16">
      <c r="A397" s="72"/>
      <c r="B397" s="72"/>
      <c r="C397" s="9"/>
      <c r="D397" s="8"/>
      <c r="E397" s="86"/>
      <c r="F397" s="56">
        <v>2023</v>
      </c>
      <c r="G397" s="55">
        <f t="shared" si="53"/>
        <v>2747.7</v>
      </c>
      <c r="H397" s="55">
        <f t="shared" si="54"/>
        <v>0</v>
      </c>
      <c r="I397" s="55">
        <f t="shared" si="54"/>
        <v>0</v>
      </c>
      <c r="J397" s="55">
        <f t="shared" si="54"/>
        <v>2747.7</v>
      </c>
      <c r="K397" s="55">
        <f t="shared" si="54"/>
        <v>0</v>
      </c>
      <c r="L397" s="85"/>
      <c r="M397" s="85"/>
      <c r="N397" s="62"/>
      <c r="O397" s="62"/>
      <c r="P397" s="62"/>
    </row>
    <row r="398" spans="1:16">
      <c r="A398" s="72"/>
      <c r="B398" s="72"/>
      <c r="C398" s="9"/>
      <c r="D398" s="8"/>
      <c r="E398" s="86"/>
      <c r="F398" s="56">
        <v>2024</v>
      </c>
      <c r="G398" s="55">
        <f t="shared" si="53"/>
        <v>2747.7</v>
      </c>
      <c r="H398" s="55">
        <f t="shared" si="54"/>
        <v>0</v>
      </c>
      <c r="I398" s="55">
        <f t="shared" si="54"/>
        <v>0</v>
      </c>
      <c r="J398" s="55">
        <f t="shared" si="54"/>
        <v>2747.7</v>
      </c>
      <c r="K398" s="55">
        <f t="shared" si="54"/>
        <v>0</v>
      </c>
      <c r="L398" s="85"/>
      <c r="M398" s="85"/>
      <c r="N398" s="62"/>
      <c r="O398" s="62"/>
      <c r="P398" s="62"/>
    </row>
    <row r="399" spans="1:16">
      <c r="A399" s="72" t="s">
        <v>90</v>
      </c>
      <c r="B399" s="92" t="s">
        <v>91</v>
      </c>
      <c r="C399" s="9"/>
      <c r="D399" s="8"/>
      <c r="E399" s="86"/>
      <c r="F399" s="56" t="s">
        <v>16</v>
      </c>
      <c r="G399" s="55">
        <f t="shared" si="53"/>
        <v>21754.3</v>
      </c>
      <c r="H399" s="55">
        <f>SUM(H400:H409)</f>
        <v>0</v>
      </c>
      <c r="I399" s="55">
        <f>SUM(I400:I409)</f>
        <v>0</v>
      </c>
      <c r="J399" s="55">
        <f>SUM(J400:J409)</f>
        <v>21712.3</v>
      </c>
      <c r="K399" s="55">
        <f>SUM(K400:K409)</f>
        <v>42</v>
      </c>
      <c r="L399" s="85"/>
      <c r="M399" s="85"/>
      <c r="N399" s="62"/>
      <c r="O399" s="62"/>
      <c r="P399" s="62"/>
    </row>
    <row r="400" spans="1:16">
      <c r="A400" s="72"/>
      <c r="B400" s="92"/>
      <c r="C400" s="9"/>
      <c r="D400" s="8"/>
      <c r="E400" s="86"/>
      <c r="F400" s="56">
        <v>2015</v>
      </c>
      <c r="G400" s="55">
        <f t="shared" si="53"/>
        <v>1374</v>
      </c>
      <c r="H400" s="55">
        <v>0</v>
      </c>
      <c r="I400" s="55">
        <v>0</v>
      </c>
      <c r="J400" s="30">
        <v>1353</v>
      </c>
      <c r="K400" s="30">
        <v>21</v>
      </c>
      <c r="L400" s="85"/>
      <c r="M400" s="85"/>
      <c r="N400" s="62"/>
      <c r="O400" s="62"/>
      <c r="P400" s="62"/>
    </row>
    <row r="401" spans="1:16">
      <c r="A401" s="72"/>
      <c r="B401" s="92"/>
      <c r="C401" s="9"/>
      <c r="D401" s="8"/>
      <c r="E401" s="86"/>
      <c r="F401" s="56">
        <v>2016</v>
      </c>
      <c r="G401" s="55">
        <f t="shared" si="53"/>
        <v>1638</v>
      </c>
      <c r="H401" s="55">
        <v>0</v>
      </c>
      <c r="I401" s="55">
        <v>0</v>
      </c>
      <c r="J401" s="30">
        <v>1617</v>
      </c>
      <c r="K401" s="30">
        <v>21</v>
      </c>
      <c r="L401" s="85"/>
      <c r="M401" s="85"/>
      <c r="N401" s="62"/>
      <c r="O401" s="62"/>
      <c r="P401" s="62"/>
    </row>
    <row r="402" spans="1:16" ht="18.75">
      <c r="A402" s="72"/>
      <c r="B402" s="92"/>
      <c r="C402" s="9"/>
      <c r="D402" s="8"/>
      <c r="E402" s="86"/>
      <c r="F402" s="56">
        <v>2017</v>
      </c>
      <c r="G402" s="55">
        <f t="shared" si="53"/>
        <v>1690</v>
      </c>
      <c r="H402" s="55">
        <v>0</v>
      </c>
      <c r="I402" s="55">
        <v>0</v>
      </c>
      <c r="J402" s="30">
        <f>1790-100</f>
        <v>1690</v>
      </c>
      <c r="K402" s="35">
        <v>0</v>
      </c>
      <c r="L402" s="85"/>
      <c r="M402" s="85"/>
      <c r="N402" s="62"/>
      <c r="O402" s="62"/>
      <c r="P402" s="62"/>
    </row>
    <row r="403" spans="1:16" ht="18.75">
      <c r="A403" s="72"/>
      <c r="B403" s="92"/>
      <c r="C403" s="9"/>
      <c r="D403" s="8"/>
      <c r="E403" s="86"/>
      <c r="F403" s="56">
        <v>2018</v>
      </c>
      <c r="G403" s="55">
        <f t="shared" si="53"/>
        <v>2011</v>
      </c>
      <c r="H403" s="55">
        <v>0</v>
      </c>
      <c r="I403" s="55">
        <v>0</v>
      </c>
      <c r="J403" s="30">
        <f>1980+31</f>
        <v>2011</v>
      </c>
      <c r="K403" s="35">
        <v>0</v>
      </c>
      <c r="L403" s="85"/>
      <c r="M403" s="85"/>
      <c r="N403" s="62"/>
      <c r="O403" s="62"/>
      <c r="P403" s="62"/>
    </row>
    <row r="404" spans="1:16" ht="18.75">
      <c r="A404" s="72"/>
      <c r="B404" s="92"/>
      <c r="C404" s="9"/>
      <c r="D404" s="8"/>
      <c r="E404" s="86"/>
      <c r="F404" s="56">
        <v>2019</v>
      </c>
      <c r="G404" s="55">
        <f t="shared" si="53"/>
        <v>2180</v>
      </c>
      <c r="H404" s="55">
        <v>0</v>
      </c>
      <c r="I404" s="55">
        <v>0</v>
      </c>
      <c r="J404" s="30">
        <v>2180</v>
      </c>
      <c r="K404" s="35">
        <v>0</v>
      </c>
      <c r="L404" s="85"/>
      <c r="M404" s="85"/>
      <c r="N404" s="62"/>
      <c r="O404" s="62"/>
      <c r="P404" s="62"/>
    </row>
    <row r="405" spans="1:16" ht="18.75">
      <c r="A405" s="72"/>
      <c r="B405" s="92"/>
      <c r="C405" s="9"/>
      <c r="D405" s="8"/>
      <c r="E405" s="86"/>
      <c r="F405" s="56">
        <v>2020</v>
      </c>
      <c r="G405" s="55">
        <f t="shared" si="53"/>
        <v>2207</v>
      </c>
      <c r="H405" s="55">
        <v>0</v>
      </c>
      <c r="I405" s="55">
        <v>0</v>
      </c>
      <c r="J405" s="30">
        <v>2207</v>
      </c>
      <c r="K405" s="35">
        <v>0</v>
      </c>
      <c r="L405" s="85"/>
      <c r="M405" s="85"/>
      <c r="N405" s="62"/>
      <c r="O405" s="62"/>
      <c r="P405" s="62"/>
    </row>
    <row r="406" spans="1:16" ht="18.75">
      <c r="A406" s="72"/>
      <c r="B406" s="92"/>
      <c r="C406" s="9"/>
      <c r="D406" s="8"/>
      <c r="E406" s="86"/>
      <c r="F406" s="56">
        <v>2021</v>
      </c>
      <c r="G406" s="55">
        <f t="shared" si="53"/>
        <v>2320.3000000000002</v>
      </c>
      <c r="H406" s="55">
        <v>0</v>
      </c>
      <c r="I406" s="55">
        <v>0</v>
      </c>
      <c r="J406" s="30">
        <f>2264.5+55.8</f>
        <v>2320.3000000000002</v>
      </c>
      <c r="K406" s="35">
        <v>0</v>
      </c>
      <c r="L406" s="85"/>
      <c r="M406" s="85"/>
      <c r="N406" s="62"/>
      <c r="O406" s="62"/>
      <c r="P406" s="62"/>
    </row>
    <row r="407" spans="1:16" ht="18.75">
      <c r="A407" s="72"/>
      <c r="B407" s="72"/>
      <c r="C407" s="9"/>
      <c r="D407" s="8"/>
      <c r="E407" s="86"/>
      <c r="F407" s="56">
        <v>2022</v>
      </c>
      <c r="G407" s="55">
        <f t="shared" si="53"/>
        <v>2838.6</v>
      </c>
      <c r="H407" s="55">
        <v>0</v>
      </c>
      <c r="I407" s="55">
        <v>0</v>
      </c>
      <c r="J407" s="32">
        <v>2838.6</v>
      </c>
      <c r="K407" s="35">
        <v>0</v>
      </c>
      <c r="L407" s="85"/>
      <c r="M407" s="85"/>
      <c r="N407" s="62"/>
      <c r="O407" s="62"/>
      <c r="P407" s="62"/>
    </row>
    <row r="408" spans="1:16" ht="18.75">
      <c r="A408" s="72"/>
      <c r="B408" s="72"/>
      <c r="C408" s="9"/>
      <c r="D408" s="8"/>
      <c r="E408" s="86"/>
      <c r="F408" s="56">
        <v>2023</v>
      </c>
      <c r="G408" s="55">
        <f t="shared" si="53"/>
        <v>2747.7</v>
      </c>
      <c r="H408" s="55">
        <v>0</v>
      </c>
      <c r="I408" s="55">
        <v>0</v>
      </c>
      <c r="J408" s="32">
        <v>2747.7</v>
      </c>
      <c r="K408" s="35">
        <v>0</v>
      </c>
      <c r="L408" s="85"/>
      <c r="M408" s="85"/>
      <c r="N408" s="62"/>
      <c r="O408" s="62"/>
      <c r="P408" s="62"/>
    </row>
    <row r="409" spans="1:16" ht="18.75">
      <c r="A409" s="72"/>
      <c r="B409" s="72"/>
      <c r="C409" s="9"/>
      <c r="D409" s="8"/>
      <c r="E409" s="86"/>
      <c r="F409" s="56">
        <v>2024</v>
      </c>
      <c r="G409" s="55">
        <f t="shared" si="53"/>
        <v>2747.7</v>
      </c>
      <c r="H409" s="55">
        <v>0</v>
      </c>
      <c r="I409" s="55">
        <v>0</v>
      </c>
      <c r="J409" s="32">
        <v>2747.7</v>
      </c>
      <c r="K409" s="35">
        <v>0</v>
      </c>
      <c r="L409" s="85"/>
      <c r="M409" s="85"/>
      <c r="N409" s="62"/>
      <c r="O409" s="62"/>
      <c r="P409" s="62"/>
    </row>
    <row r="410" spans="1:16">
      <c r="A410" s="72">
        <v>5</v>
      </c>
      <c r="B410" s="92" t="s">
        <v>92</v>
      </c>
      <c r="C410" s="9"/>
      <c r="D410" s="8"/>
      <c r="E410" s="76"/>
      <c r="F410" s="56" t="s">
        <v>16</v>
      </c>
      <c r="G410" s="55">
        <f t="shared" ref="G410:G441" si="55">SUM(H410:K410)</f>
        <v>8202</v>
      </c>
      <c r="H410" s="55">
        <f>SUM(H411:H420)</f>
        <v>0</v>
      </c>
      <c r="I410" s="55">
        <f>SUM(I411:I420)</f>
        <v>0</v>
      </c>
      <c r="J410" s="55">
        <f>SUM(J411:J420)</f>
        <v>8202</v>
      </c>
      <c r="K410" s="55">
        <f>SUM(K411:K420)</f>
        <v>0</v>
      </c>
      <c r="L410" s="85" t="s">
        <v>93</v>
      </c>
      <c r="M410" s="85" t="s">
        <v>112</v>
      </c>
      <c r="N410" s="62"/>
      <c r="O410" s="62"/>
      <c r="P410" s="62"/>
    </row>
    <row r="411" spans="1:16">
      <c r="A411" s="72"/>
      <c r="B411" s="92"/>
      <c r="C411" s="9"/>
      <c r="D411" s="8"/>
      <c r="E411" s="77"/>
      <c r="F411" s="56">
        <v>2015</v>
      </c>
      <c r="G411" s="55">
        <f t="shared" si="55"/>
        <v>2030</v>
      </c>
      <c r="H411" s="55">
        <f t="shared" ref="H411:K420" si="56">H422</f>
        <v>0</v>
      </c>
      <c r="I411" s="55">
        <f t="shared" si="56"/>
        <v>0</v>
      </c>
      <c r="J411" s="55">
        <f t="shared" si="56"/>
        <v>2030</v>
      </c>
      <c r="K411" s="55">
        <f t="shared" si="56"/>
        <v>0</v>
      </c>
      <c r="L411" s="85"/>
      <c r="M411" s="85"/>
      <c r="N411" s="62"/>
      <c r="O411" s="62"/>
      <c r="P411" s="62"/>
    </row>
    <row r="412" spans="1:16">
      <c r="A412" s="72"/>
      <c r="B412" s="92"/>
      <c r="C412" s="9"/>
      <c r="D412" s="8"/>
      <c r="E412" s="77"/>
      <c r="F412" s="56">
        <v>2016</v>
      </c>
      <c r="G412" s="55">
        <f t="shared" si="55"/>
        <v>680</v>
      </c>
      <c r="H412" s="55">
        <f t="shared" si="56"/>
        <v>0</v>
      </c>
      <c r="I412" s="55">
        <f t="shared" si="56"/>
        <v>0</v>
      </c>
      <c r="J412" s="55">
        <f t="shared" si="56"/>
        <v>680</v>
      </c>
      <c r="K412" s="55">
        <f t="shared" si="56"/>
        <v>0</v>
      </c>
      <c r="L412" s="85"/>
      <c r="M412" s="85"/>
      <c r="N412" s="62"/>
      <c r="O412" s="62"/>
      <c r="P412" s="62"/>
    </row>
    <row r="413" spans="1:16">
      <c r="A413" s="72"/>
      <c r="B413" s="92"/>
      <c r="C413" s="9"/>
      <c r="D413" s="8"/>
      <c r="E413" s="77"/>
      <c r="F413" s="56">
        <v>2017</v>
      </c>
      <c r="G413" s="55">
        <f t="shared" si="55"/>
        <v>930</v>
      </c>
      <c r="H413" s="55">
        <f t="shared" si="56"/>
        <v>0</v>
      </c>
      <c r="I413" s="55">
        <f t="shared" si="56"/>
        <v>0</v>
      </c>
      <c r="J413" s="55">
        <f t="shared" si="56"/>
        <v>930</v>
      </c>
      <c r="K413" s="55">
        <f t="shared" si="56"/>
        <v>0</v>
      </c>
      <c r="L413" s="85"/>
      <c r="M413" s="85"/>
      <c r="N413" s="62"/>
      <c r="O413" s="62"/>
      <c r="P413" s="62"/>
    </row>
    <row r="414" spans="1:16">
      <c r="A414" s="72"/>
      <c r="B414" s="92"/>
      <c r="C414" s="9"/>
      <c r="D414" s="8"/>
      <c r="E414" s="77"/>
      <c r="F414" s="56">
        <v>2018</v>
      </c>
      <c r="G414" s="55">
        <f t="shared" si="55"/>
        <v>550</v>
      </c>
      <c r="H414" s="55">
        <f t="shared" si="56"/>
        <v>0</v>
      </c>
      <c r="I414" s="55">
        <f t="shared" si="56"/>
        <v>0</v>
      </c>
      <c r="J414" s="55">
        <f t="shared" si="56"/>
        <v>550</v>
      </c>
      <c r="K414" s="55">
        <f t="shared" si="56"/>
        <v>0</v>
      </c>
      <c r="L414" s="85"/>
      <c r="M414" s="85"/>
      <c r="N414" s="62"/>
      <c r="O414" s="62"/>
      <c r="P414" s="62"/>
    </row>
    <row r="415" spans="1:16">
      <c r="A415" s="72"/>
      <c r="B415" s="92"/>
      <c r="C415" s="9"/>
      <c r="D415" s="8"/>
      <c r="E415" s="77"/>
      <c r="F415" s="56">
        <v>2019</v>
      </c>
      <c r="G415" s="55">
        <f t="shared" si="55"/>
        <v>800</v>
      </c>
      <c r="H415" s="55">
        <f t="shared" si="56"/>
        <v>0</v>
      </c>
      <c r="I415" s="55">
        <f t="shared" si="56"/>
        <v>0</v>
      </c>
      <c r="J415" s="55">
        <f t="shared" si="56"/>
        <v>800</v>
      </c>
      <c r="K415" s="55">
        <f t="shared" si="56"/>
        <v>0</v>
      </c>
      <c r="L415" s="85"/>
      <c r="M415" s="85"/>
      <c r="N415" s="62"/>
      <c r="O415" s="62"/>
      <c r="P415" s="62"/>
    </row>
    <row r="416" spans="1:16">
      <c r="A416" s="72"/>
      <c r="B416" s="92"/>
      <c r="C416" s="9"/>
      <c r="D416" s="8"/>
      <c r="E416" s="77"/>
      <c r="F416" s="56">
        <v>2020</v>
      </c>
      <c r="G416" s="55">
        <f t="shared" si="55"/>
        <v>400</v>
      </c>
      <c r="H416" s="55">
        <f t="shared" si="56"/>
        <v>0</v>
      </c>
      <c r="I416" s="55">
        <f t="shared" si="56"/>
        <v>0</v>
      </c>
      <c r="J416" s="55">
        <f t="shared" si="56"/>
        <v>400</v>
      </c>
      <c r="K416" s="55">
        <f t="shared" si="56"/>
        <v>0</v>
      </c>
      <c r="L416" s="85"/>
      <c r="M416" s="85"/>
      <c r="N416" s="62"/>
      <c r="O416" s="62"/>
      <c r="P416" s="62"/>
    </row>
    <row r="417" spans="1:16">
      <c r="A417" s="72"/>
      <c r="B417" s="92"/>
      <c r="C417" s="9"/>
      <c r="D417" s="8"/>
      <c r="E417" s="77"/>
      <c r="F417" s="56">
        <v>2021</v>
      </c>
      <c r="G417" s="55">
        <f t="shared" si="55"/>
        <v>812</v>
      </c>
      <c r="H417" s="55">
        <f t="shared" si="56"/>
        <v>0</v>
      </c>
      <c r="I417" s="55">
        <f t="shared" si="56"/>
        <v>0</v>
      </c>
      <c r="J417" s="55">
        <f t="shared" si="56"/>
        <v>812</v>
      </c>
      <c r="K417" s="55">
        <f t="shared" si="56"/>
        <v>0</v>
      </c>
      <c r="L417" s="85"/>
      <c r="M417" s="85"/>
      <c r="N417" s="62"/>
      <c r="O417" s="62"/>
      <c r="P417" s="62"/>
    </row>
    <row r="418" spans="1:16">
      <c r="A418" s="72"/>
      <c r="B418" s="72"/>
      <c r="C418" s="9"/>
      <c r="D418" s="8"/>
      <c r="E418" s="77"/>
      <c r="F418" s="56">
        <v>2022</v>
      </c>
      <c r="G418" s="55">
        <f t="shared" si="55"/>
        <v>900</v>
      </c>
      <c r="H418" s="55">
        <f t="shared" si="56"/>
        <v>0</v>
      </c>
      <c r="I418" s="55">
        <f t="shared" si="56"/>
        <v>0</v>
      </c>
      <c r="J418" s="55">
        <f t="shared" si="56"/>
        <v>900</v>
      </c>
      <c r="K418" s="55">
        <f t="shared" si="56"/>
        <v>0</v>
      </c>
      <c r="L418" s="85"/>
      <c r="M418" s="85"/>
      <c r="N418" s="62"/>
      <c r="O418" s="62"/>
      <c r="P418" s="62"/>
    </row>
    <row r="419" spans="1:16">
      <c r="A419" s="72"/>
      <c r="B419" s="72"/>
      <c r="C419" s="9"/>
      <c r="D419" s="8"/>
      <c r="E419" s="77"/>
      <c r="F419" s="56">
        <v>2023</v>
      </c>
      <c r="G419" s="55">
        <f t="shared" si="55"/>
        <v>550</v>
      </c>
      <c r="H419" s="55">
        <f t="shared" si="56"/>
        <v>0</v>
      </c>
      <c r="I419" s="55">
        <f t="shared" si="56"/>
        <v>0</v>
      </c>
      <c r="J419" s="55">
        <f t="shared" si="56"/>
        <v>550</v>
      </c>
      <c r="K419" s="55">
        <f t="shared" si="56"/>
        <v>0</v>
      </c>
      <c r="L419" s="85"/>
      <c r="M419" s="85"/>
      <c r="N419" s="62"/>
      <c r="O419" s="62"/>
      <c r="P419" s="62"/>
    </row>
    <row r="420" spans="1:16">
      <c r="A420" s="72"/>
      <c r="B420" s="72"/>
      <c r="C420" s="9"/>
      <c r="D420" s="8"/>
      <c r="E420" s="78"/>
      <c r="F420" s="56">
        <v>2024</v>
      </c>
      <c r="G420" s="55">
        <f t="shared" si="55"/>
        <v>550</v>
      </c>
      <c r="H420" s="55">
        <f t="shared" si="56"/>
        <v>0</v>
      </c>
      <c r="I420" s="55">
        <f t="shared" si="56"/>
        <v>0</v>
      </c>
      <c r="J420" s="55">
        <f t="shared" si="56"/>
        <v>550</v>
      </c>
      <c r="K420" s="55">
        <f t="shared" si="56"/>
        <v>0</v>
      </c>
      <c r="L420" s="85"/>
      <c r="M420" s="85"/>
      <c r="N420" s="62"/>
      <c r="O420" s="62"/>
      <c r="P420" s="62"/>
    </row>
    <row r="421" spans="1:16">
      <c r="A421" s="72" t="s">
        <v>94</v>
      </c>
      <c r="B421" s="92" t="s">
        <v>95</v>
      </c>
      <c r="C421" s="9"/>
      <c r="D421" s="8"/>
      <c r="E421" s="86"/>
      <c r="F421" s="56" t="s">
        <v>16</v>
      </c>
      <c r="G421" s="55">
        <f t="shared" si="55"/>
        <v>8202</v>
      </c>
      <c r="H421" s="55">
        <f>SUM(H422:H431)</f>
        <v>0</v>
      </c>
      <c r="I421" s="55">
        <f>SUM(I422:I431)</f>
        <v>0</v>
      </c>
      <c r="J421" s="55">
        <f>SUM(J422:J431)</f>
        <v>8202</v>
      </c>
      <c r="K421" s="55">
        <f>SUM(K422:K431)</f>
        <v>0</v>
      </c>
      <c r="L421" s="85"/>
      <c r="M421" s="85"/>
      <c r="N421" s="62"/>
      <c r="O421" s="62"/>
      <c r="P421" s="62"/>
    </row>
    <row r="422" spans="1:16">
      <c r="A422" s="72"/>
      <c r="B422" s="92"/>
      <c r="C422" s="9"/>
      <c r="D422" s="8"/>
      <c r="E422" s="86"/>
      <c r="F422" s="56">
        <v>2015</v>
      </c>
      <c r="G422" s="55">
        <f t="shared" si="55"/>
        <v>2030</v>
      </c>
      <c r="H422" s="55">
        <v>0</v>
      </c>
      <c r="I422" s="55">
        <v>0</v>
      </c>
      <c r="J422" s="30">
        <v>2030</v>
      </c>
      <c r="K422" s="55">
        <v>0</v>
      </c>
      <c r="L422" s="85"/>
      <c r="M422" s="85"/>
      <c r="N422" s="62"/>
      <c r="O422" s="62"/>
      <c r="P422" s="62"/>
    </row>
    <row r="423" spans="1:16">
      <c r="A423" s="72"/>
      <c r="B423" s="92"/>
      <c r="C423" s="9"/>
      <c r="D423" s="8"/>
      <c r="E423" s="86"/>
      <c r="F423" s="56">
        <v>2016</v>
      </c>
      <c r="G423" s="55">
        <f t="shared" si="55"/>
        <v>680</v>
      </c>
      <c r="H423" s="55">
        <v>0</v>
      </c>
      <c r="I423" s="55">
        <v>0</v>
      </c>
      <c r="J423" s="30">
        <v>680</v>
      </c>
      <c r="K423" s="55">
        <v>0</v>
      </c>
      <c r="L423" s="85"/>
      <c r="M423" s="85"/>
      <c r="N423" s="62"/>
      <c r="O423" s="62"/>
      <c r="P423" s="62"/>
    </row>
    <row r="424" spans="1:16">
      <c r="A424" s="72"/>
      <c r="B424" s="92"/>
      <c r="C424" s="9"/>
      <c r="D424" s="8"/>
      <c r="E424" s="86"/>
      <c r="F424" s="56">
        <v>2017</v>
      </c>
      <c r="G424" s="55">
        <f t="shared" si="55"/>
        <v>930</v>
      </c>
      <c r="H424" s="55">
        <v>0</v>
      </c>
      <c r="I424" s="55">
        <v>0</v>
      </c>
      <c r="J424" s="30">
        <f>800+130</f>
        <v>930</v>
      </c>
      <c r="K424" s="55">
        <v>0</v>
      </c>
      <c r="L424" s="85"/>
      <c r="M424" s="85"/>
      <c r="N424" s="62"/>
      <c r="O424" s="62"/>
      <c r="P424" s="62"/>
    </row>
    <row r="425" spans="1:16">
      <c r="A425" s="72"/>
      <c r="B425" s="92"/>
      <c r="C425" s="9"/>
      <c r="D425" s="8"/>
      <c r="E425" s="86"/>
      <c r="F425" s="56">
        <v>2018</v>
      </c>
      <c r="G425" s="55">
        <f t="shared" si="55"/>
        <v>550</v>
      </c>
      <c r="H425" s="55">
        <v>0</v>
      </c>
      <c r="I425" s="55">
        <v>0</v>
      </c>
      <c r="J425" s="30">
        <v>550</v>
      </c>
      <c r="K425" s="55">
        <v>0</v>
      </c>
      <c r="L425" s="85"/>
      <c r="M425" s="85"/>
      <c r="N425" s="62"/>
      <c r="O425" s="62"/>
      <c r="P425" s="62"/>
    </row>
    <row r="426" spans="1:16">
      <c r="A426" s="72"/>
      <c r="B426" s="92"/>
      <c r="C426" s="9"/>
      <c r="D426" s="8"/>
      <c r="E426" s="86"/>
      <c r="F426" s="56">
        <v>2019</v>
      </c>
      <c r="G426" s="55">
        <f t="shared" si="55"/>
        <v>800</v>
      </c>
      <c r="H426" s="55">
        <v>0</v>
      </c>
      <c r="I426" s="55">
        <v>0</v>
      </c>
      <c r="J426" s="30">
        <f>650+150</f>
        <v>800</v>
      </c>
      <c r="K426" s="55">
        <v>0</v>
      </c>
      <c r="L426" s="85"/>
      <c r="M426" s="85"/>
      <c r="N426" s="62"/>
      <c r="O426" s="62"/>
      <c r="P426" s="62"/>
    </row>
    <row r="427" spans="1:16">
      <c r="A427" s="72"/>
      <c r="B427" s="92"/>
      <c r="C427" s="9"/>
      <c r="D427" s="8"/>
      <c r="E427" s="86"/>
      <c r="F427" s="56">
        <v>2020</v>
      </c>
      <c r="G427" s="55">
        <f t="shared" si="55"/>
        <v>400</v>
      </c>
      <c r="H427" s="55">
        <v>0</v>
      </c>
      <c r="I427" s="55">
        <v>0</v>
      </c>
      <c r="J427" s="30">
        <v>400</v>
      </c>
      <c r="K427" s="55">
        <v>0</v>
      </c>
      <c r="L427" s="85"/>
      <c r="M427" s="85"/>
      <c r="N427" s="62"/>
      <c r="O427" s="62"/>
      <c r="P427" s="62"/>
    </row>
    <row r="428" spans="1:16">
      <c r="A428" s="72"/>
      <c r="B428" s="92"/>
      <c r="C428" s="9"/>
      <c r="D428" s="8"/>
      <c r="E428" s="86"/>
      <c r="F428" s="56">
        <v>2021</v>
      </c>
      <c r="G428" s="55">
        <f t="shared" si="55"/>
        <v>812</v>
      </c>
      <c r="H428" s="55">
        <v>0</v>
      </c>
      <c r="I428" s="55">
        <v>0</v>
      </c>
      <c r="J428" s="30">
        <f>512+300</f>
        <v>812</v>
      </c>
      <c r="K428" s="55">
        <v>0</v>
      </c>
      <c r="L428" s="85"/>
      <c r="M428" s="85"/>
      <c r="N428" s="62"/>
      <c r="O428" s="62"/>
      <c r="P428" s="62"/>
    </row>
    <row r="429" spans="1:16">
      <c r="A429" s="72"/>
      <c r="B429" s="72"/>
      <c r="C429" s="9"/>
      <c r="D429" s="8"/>
      <c r="E429" s="86"/>
      <c r="F429" s="56">
        <v>2022</v>
      </c>
      <c r="G429" s="55">
        <f t="shared" si="55"/>
        <v>900</v>
      </c>
      <c r="H429" s="55">
        <v>0</v>
      </c>
      <c r="I429" s="55">
        <v>0</v>
      </c>
      <c r="J429" s="32">
        <v>900</v>
      </c>
      <c r="K429" s="55">
        <v>0</v>
      </c>
      <c r="L429" s="85"/>
      <c r="M429" s="85"/>
      <c r="N429" s="62"/>
      <c r="O429" s="62"/>
      <c r="P429" s="62"/>
    </row>
    <row r="430" spans="1:16">
      <c r="A430" s="72"/>
      <c r="B430" s="72"/>
      <c r="C430" s="9"/>
      <c r="D430" s="8"/>
      <c r="E430" s="86"/>
      <c r="F430" s="56">
        <v>2023</v>
      </c>
      <c r="G430" s="55">
        <f t="shared" si="55"/>
        <v>550</v>
      </c>
      <c r="H430" s="55">
        <v>0</v>
      </c>
      <c r="I430" s="55">
        <v>0</v>
      </c>
      <c r="J430" s="32">
        <v>550</v>
      </c>
      <c r="K430" s="55">
        <v>0</v>
      </c>
      <c r="L430" s="85"/>
      <c r="M430" s="85"/>
      <c r="N430" s="62"/>
      <c r="O430" s="62"/>
      <c r="P430" s="62"/>
    </row>
    <row r="431" spans="1:16">
      <c r="A431" s="72"/>
      <c r="B431" s="72"/>
      <c r="C431" s="9"/>
      <c r="D431" s="8"/>
      <c r="E431" s="86"/>
      <c r="F431" s="56">
        <v>2024</v>
      </c>
      <c r="G431" s="55">
        <f t="shared" si="55"/>
        <v>550</v>
      </c>
      <c r="H431" s="55">
        <v>0</v>
      </c>
      <c r="I431" s="55">
        <v>0</v>
      </c>
      <c r="J431" s="32">
        <v>550</v>
      </c>
      <c r="K431" s="55">
        <v>0</v>
      </c>
      <c r="L431" s="85"/>
      <c r="M431" s="85"/>
      <c r="N431" s="62"/>
      <c r="O431" s="62"/>
      <c r="P431" s="62"/>
    </row>
    <row r="432" spans="1:16">
      <c r="A432" s="73">
        <v>6</v>
      </c>
      <c r="B432" s="91" t="s">
        <v>96</v>
      </c>
      <c r="C432" s="9"/>
      <c r="D432" s="8"/>
      <c r="E432" s="86"/>
      <c r="F432" s="56" t="s">
        <v>16</v>
      </c>
      <c r="G432" s="55">
        <f t="shared" si="55"/>
        <v>10535</v>
      </c>
      <c r="H432" s="55">
        <f>SUM(H433:H442)</f>
        <v>0</v>
      </c>
      <c r="I432" s="55">
        <f>SUM(I433:I442)</f>
        <v>0</v>
      </c>
      <c r="J432" s="55">
        <f>SUM(J433:J442)</f>
        <v>10535</v>
      </c>
      <c r="K432" s="55">
        <f>SUM(K433:K442)</f>
        <v>0</v>
      </c>
      <c r="L432" s="96" t="s">
        <v>97</v>
      </c>
      <c r="M432" s="96" t="s">
        <v>116</v>
      </c>
      <c r="N432" s="62"/>
      <c r="O432" s="62"/>
      <c r="P432" s="62"/>
    </row>
    <row r="433" spans="1:16" ht="15.75" customHeight="1">
      <c r="A433" s="73"/>
      <c r="B433" s="91"/>
      <c r="C433" s="9"/>
      <c r="D433" s="8"/>
      <c r="E433" s="86"/>
      <c r="F433" s="56">
        <v>2015</v>
      </c>
      <c r="G433" s="55">
        <f t="shared" si="55"/>
        <v>835</v>
      </c>
      <c r="H433" s="55">
        <v>0</v>
      </c>
      <c r="I433" s="55">
        <v>0</v>
      </c>
      <c r="J433" s="30">
        <v>835</v>
      </c>
      <c r="K433" s="55">
        <v>0</v>
      </c>
      <c r="L433" s="96"/>
      <c r="M433" s="96"/>
      <c r="N433" s="62"/>
      <c r="O433" s="62"/>
      <c r="P433" s="62"/>
    </row>
    <row r="434" spans="1:16">
      <c r="A434" s="73"/>
      <c r="B434" s="91"/>
      <c r="C434" s="9"/>
      <c r="D434" s="8"/>
      <c r="E434" s="86"/>
      <c r="F434" s="56">
        <v>2016</v>
      </c>
      <c r="G434" s="55">
        <f t="shared" si="55"/>
        <v>1000</v>
      </c>
      <c r="H434" s="55">
        <v>0</v>
      </c>
      <c r="I434" s="55">
        <v>0</v>
      </c>
      <c r="J434" s="30">
        <v>1000</v>
      </c>
      <c r="K434" s="55">
        <v>0</v>
      </c>
      <c r="L434" s="96"/>
      <c r="M434" s="96"/>
      <c r="N434" s="62"/>
      <c r="O434" s="62"/>
      <c r="P434" s="62"/>
    </row>
    <row r="435" spans="1:16">
      <c r="A435" s="73"/>
      <c r="B435" s="91"/>
      <c r="C435" s="9"/>
      <c r="D435" s="8"/>
      <c r="E435" s="86"/>
      <c r="F435" s="56">
        <v>2017</v>
      </c>
      <c r="G435" s="55">
        <f t="shared" si="55"/>
        <v>1500</v>
      </c>
      <c r="H435" s="55">
        <v>0</v>
      </c>
      <c r="I435" s="55">
        <v>0</v>
      </c>
      <c r="J435" s="30">
        <v>1500</v>
      </c>
      <c r="K435" s="55">
        <v>0</v>
      </c>
      <c r="L435" s="96"/>
      <c r="M435" s="96"/>
      <c r="N435" s="62"/>
      <c r="O435" s="62"/>
      <c r="P435" s="62"/>
    </row>
    <row r="436" spans="1:16">
      <c r="A436" s="73"/>
      <c r="B436" s="91"/>
      <c r="C436" s="9"/>
      <c r="D436" s="8"/>
      <c r="E436" s="86"/>
      <c r="F436" s="56">
        <v>2018</v>
      </c>
      <c r="G436" s="55">
        <f t="shared" si="55"/>
        <v>1500</v>
      </c>
      <c r="H436" s="55">
        <v>0</v>
      </c>
      <c r="I436" s="55">
        <v>0</v>
      </c>
      <c r="J436" s="30">
        <v>1500</v>
      </c>
      <c r="K436" s="55">
        <v>0</v>
      </c>
      <c r="L436" s="96"/>
      <c r="M436" s="96"/>
      <c r="N436" s="62"/>
      <c r="O436" s="62"/>
      <c r="P436" s="62"/>
    </row>
    <row r="437" spans="1:16">
      <c r="A437" s="73"/>
      <c r="B437" s="91"/>
      <c r="C437" s="9"/>
      <c r="D437" s="8"/>
      <c r="E437" s="86"/>
      <c r="F437" s="56">
        <v>2019</v>
      </c>
      <c r="G437" s="55">
        <f t="shared" si="55"/>
        <v>1500</v>
      </c>
      <c r="H437" s="55">
        <v>0</v>
      </c>
      <c r="I437" s="55">
        <v>0</v>
      </c>
      <c r="J437" s="30">
        <v>1500</v>
      </c>
      <c r="K437" s="55">
        <v>0</v>
      </c>
      <c r="L437" s="96"/>
      <c r="M437" s="96"/>
      <c r="N437" s="62"/>
      <c r="O437" s="62"/>
      <c r="P437" s="62"/>
    </row>
    <row r="438" spans="1:16">
      <c r="A438" s="73"/>
      <c r="B438" s="91"/>
      <c r="C438" s="9"/>
      <c r="D438" s="8"/>
      <c r="E438" s="86"/>
      <c r="F438" s="56">
        <v>2020</v>
      </c>
      <c r="G438" s="55">
        <f t="shared" si="55"/>
        <v>0</v>
      </c>
      <c r="H438" s="55">
        <v>0</v>
      </c>
      <c r="I438" s="55">
        <v>0</v>
      </c>
      <c r="J438" s="30">
        <v>0</v>
      </c>
      <c r="K438" s="55">
        <v>0</v>
      </c>
      <c r="L438" s="96"/>
      <c r="M438" s="96"/>
      <c r="N438" s="62"/>
      <c r="O438" s="62"/>
      <c r="P438" s="62"/>
    </row>
    <row r="439" spans="1:16">
      <c r="A439" s="73"/>
      <c r="B439" s="91"/>
      <c r="C439" s="9"/>
      <c r="D439" s="8"/>
      <c r="E439" s="86"/>
      <c r="F439" s="56">
        <v>2021</v>
      </c>
      <c r="G439" s="55">
        <v>2200</v>
      </c>
      <c r="H439" s="55">
        <v>0</v>
      </c>
      <c r="I439" s="55">
        <v>0</v>
      </c>
      <c r="J439" s="30">
        <v>2200</v>
      </c>
      <c r="K439" s="55">
        <v>0</v>
      </c>
      <c r="L439" s="96"/>
      <c r="M439" s="96"/>
      <c r="N439" s="62"/>
      <c r="O439" s="62"/>
      <c r="P439" s="62"/>
    </row>
    <row r="440" spans="1:16">
      <c r="A440" s="73"/>
      <c r="B440" s="73"/>
      <c r="C440" s="9"/>
      <c r="D440" s="8"/>
      <c r="E440" s="86"/>
      <c r="F440" s="56">
        <v>2022</v>
      </c>
      <c r="G440" s="55">
        <f t="shared" si="55"/>
        <v>2000</v>
      </c>
      <c r="H440" s="55">
        <v>0</v>
      </c>
      <c r="I440" s="55">
        <v>0</v>
      </c>
      <c r="J440" s="30">
        <f>1000+1000</f>
        <v>2000</v>
      </c>
      <c r="K440" s="55">
        <v>0</v>
      </c>
      <c r="L440" s="96"/>
      <c r="M440" s="96"/>
      <c r="N440" s="62"/>
      <c r="O440" s="62"/>
      <c r="P440" s="62"/>
    </row>
    <row r="441" spans="1:16">
      <c r="A441" s="73"/>
      <c r="B441" s="73"/>
      <c r="C441" s="9"/>
      <c r="D441" s="8"/>
      <c r="E441" s="86"/>
      <c r="F441" s="56">
        <v>2023</v>
      </c>
      <c r="G441" s="55">
        <f t="shared" si="55"/>
        <v>0</v>
      </c>
      <c r="H441" s="55">
        <v>0</v>
      </c>
      <c r="I441" s="55">
        <v>0</v>
      </c>
      <c r="J441" s="30">
        <v>0</v>
      </c>
      <c r="K441" s="55">
        <v>0</v>
      </c>
      <c r="L441" s="96"/>
      <c r="M441" s="96"/>
      <c r="N441" s="62"/>
      <c r="O441" s="62"/>
      <c r="P441" s="62"/>
    </row>
    <row r="442" spans="1:16">
      <c r="A442" s="73"/>
      <c r="B442" s="73"/>
      <c r="C442" s="9"/>
      <c r="D442" s="8"/>
      <c r="E442" s="86"/>
      <c r="F442" s="56">
        <v>2024</v>
      </c>
      <c r="G442" s="55">
        <f t="shared" ref="G442:G453" si="57">SUM(H442:K442)</f>
        <v>0</v>
      </c>
      <c r="H442" s="55">
        <v>0</v>
      </c>
      <c r="I442" s="55">
        <v>0</v>
      </c>
      <c r="J442" s="30">
        <v>0</v>
      </c>
      <c r="K442" s="55">
        <v>0</v>
      </c>
      <c r="L442" s="96"/>
      <c r="M442" s="96"/>
      <c r="N442" s="62"/>
      <c r="O442" s="62"/>
      <c r="P442" s="62"/>
    </row>
    <row r="443" spans="1:16" ht="15" customHeight="1">
      <c r="A443" s="72"/>
      <c r="B443" s="92" t="s">
        <v>98</v>
      </c>
      <c r="C443" s="56"/>
      <c r="D443" s="57"/>
      <c r="E443" s="86"/>
      <c r="F443" s="36" t="s">
        <v>16</v>
      </c>
      <c r="G443" s="37">
        <f t="shared" si="57"/>
        <v>1486989</v>
      </c>
      <c r="H443" s="55">
        <f>SUM(H444:H453)</f>
        <v>2966.4</v>
      </c>
      <c r="I443" s="55">
        <f>SUM(I444:I453)</f>
        <v>219386.69999999998</v>
      </c>
      <c r="J443" s="55">
        <f>SUM(J444:J453)</f>
        <v>1189374.4000000001</v>
      </c>
      <c r="K443" s="55">
        <f>SUM(K444:K453)</f>
        <v>75261.5</v>
      </c>
      <c r="L443" s="85"/>
      <c r="M443" s="85"/>
      <c r="N443" s="62"/>
      <c r="O443" s="62"/>
      <c r="P443" s="62"/>
    </row>
    <row r="444" spans="1:16">
      <c r="A444" s="72"/>
      <c r="B444" s="92"/>
      <c r="C444" s="56"/>
      <c r="D444" s="57"/>
      <c r="E444" s="86"/>
      <c r="F444" s="36">
        <v>2015</v>
      </c>
      <c r="G444" s="37">
        <f t="shared" si="57"/>
        <v>91139.999999999985</v>
      </c>
      <c r="H444" s="55">
        <f t="shared" ref="H444:K453" si="58">H11+H33+H59+H389+H411+H433</f>
        <v>0</v>
      </c>
      <c r="I444" s="55">
        <f t="shared" si="58"/>
        <v>597.9</v>
      </c>
      <c r="J444" s="55">
        <f t="shared" si="58"/>
        <v>83121.899999999994</v>
      </c>
      <c r="K444" s="55">
        <f t="shared" si="58"/>
        <v>7420.2</v>
      </c>
      <c r="L444" s="85"/>
      <c r="M444" s="85"/>
      <c r="N444" s="62"/>
      <c r="O444" s="62"/>
      <c r="P444" s="62"/>
    </row>
    <row r="445" spans="1:16">
      <c r="A445" s="72"/>
      <c r="B445" s="92"/>
      <c r="C445" s="56"/>
      <c r="D445" s="57"/>
      <c r="E445" s="86"/>
      <c r="F445" s="36">
        <v>2016</v>
      </c>
      <c r="G445" s="37">
        <f t="shared" si="57"/>
        <v>88385.5</v>
      </c>
      <c r="H445" s="55">
        <f t="shared" si="58"/>
        <v>0</v>
      </c>
      <c r="I445" s="55">
        <f t="shared" si="58"/>
        <v>559.4</v>
      </c>
      <c r="J445" s="55">
        <f t="shared" si="58"/>
        <v>81625</v>
      </c>
      <c r="K445" s="55">
        <f t="shared" si="58"/>
        <v>6201.1</v>
      </c>
      <c r="L445" s="85"/>
      <c r="M445" s="85"/>
      <c r="N445" s="62"/>
      <c r="O445" s="62"/>
      <c r="P445" s="62"/>
    </row>
    <row r="446" spans="1:16">
      <c r="A446" s="72"/>
      <c r="B446" s="92"/>
      <c r="C446" s="56"/>
      <c r="D446" s="57"/>
      <c r="E446" s="86"/>
      <c r="F446" s="36">
        <v>2017</v>
      </c>
      <c r="G446" s="37">
        <f t="shared" si="57"/>
        <v>102623.2</v>
      </c>
      <c r="H446" s="55">
        <f t="shared" si="58"/>
        <v>0</v>
      </c>
      <c r="I446" s="55">
        <f t="shared" si="58"/>
        <v>8836.2999999999993</v>
      </c>
      <c r="J446" s="55">
        <f t="shared" si="58"/>
        <v>85346.7</v>
      </c>
      <c r="K446" s="55">
        <f t="shared" si="58"/>
        <v>8440.2000000000007</v>
      </c>
      <c r="L446" s="85"/>
      <c r="M446" s="85"/>
      <c r="N446" s="62"/>
      <c r="O446" s="62"/>
      <c r="P446" s="62"/>
    </row>
    <row r="447" spans="1:16">
      <c r="A447" s="72"/>
      <c r="B447" s="92"/>
      <c r="C447" s="56"/>
      <c r="D447" s="57"/>
      <c r="E447" s="86"/>
      <c r="F447" s="36">
        <v>2018</v>
      </c>
      <c r="G447" s="37">
        <f t="shared" si="57"/>
        <v>110592.5</v>
      </c>
      <c r="H447" s="55">
        <f t="shared" si="58"/>
        <v>0</v>
      </c>
      <c r="I447" s="55">
        <f t="shared" si="58"/>
        <v>5757.2</v>
      </c>
      <c r="J447" s="55">
        <f t="shared" si="58"/>
        <v>97235.3</v>
      </c>
      <c r="K447" s="55">
        <f t="shared" si="58"/>
        <v>7600</v>
      </c>
      <c r="L447" s="85"/>
      <c r="M447" s="85"/>
      <c r="N447" s="62"/>
      <c r="O447" s="62"/>
      <c r="P447" s="62"/>
    </row>
    <row r="448" spans="1:16">
      <c r="A448" s="72"/>
      <c r="B448" s="92"/>
      <c r="C448" s="56"/>
      <c r="D448" s="57"/>
      <c r="E448" s="86"/>
      <c r="F448" s="36">
        <v>2019</v>
      </c>
      <c r="G448" s="37">
        <f t="shared" si="57"/>
        <v>127129.49999999999</v>
      </c>
      <c r="H448" s="55">
        <f t="shared" si="58"/>
        <v>0</v>
      </c>
      <c r="I448" s="55">
        <f t="shared" si="58"/>
        <v>18693.2</v>
      </c>
      <c r="J448" s="55">
        <f t="shared" si="58"/>
        <v>100836.29999999999</v>
      </c>
      <c r="K448" s="55">
        <f t="shared" si="58"/>
        <v>7600</v>
      </c>
      <c r="L448" s="85"/>
      <c r="M448" s="85"/>
      <c r="N448" s="62"/>
      <c r="O448" s="62"/>
      <c r="P448" s="62"/>
    </row>
    <row r="449" spans="1:16">
      <c r="A449" s="72"/>
      <c r="B449" s="92"/>
      <c r="C449" s="56"/>
      <c r="D449" s="57"/>
      <c r="E449" s="86"/>
      <c r="F449" s="36">
        <v>2020</v>
      </c>
      <c r="G449" s="37">
        <f t="shared" si="57"/>
        <v>125075.59999999999</v>
      </c>
      <c r="H449" s="55">
        <f t="shared" si="58"/>
        <v>2966.4</v>
      </c>
      <c r="I449" s="55">
        <f t="shared" si="58"/>
        <v>1241.0999999999999</v>
      </c>
      <c r="J449" s="55">
        <f t="shared" si="58"/>
        <v>113268.09999999999</v>
      </c>
      <c r="K449" s="55">
        <f t="shared" si="58"/>
        <v>7600</v>
      </c>
      <c r="L449" s="85"/>
      <c r="M449" s="85"/>
      <c r="N449" s="62"/>
      <c r="O449" s="62"/>
      <c r="P449" s="62"/>
    </row>
    <row r="450" spans="1:16">
      <c r="A450" s="72"/>
      <c r="B450" s="92"/>
      <c r="C450" s="56"/>
      <c r="D450" s="57"/>
      <c r="E450" s="86"/>
      <c r="F450" s="38">
        <v>2021</v>
      </c>
      <c r="G450" s="39">
        <f t="shared" si="57"/>
        <v>141126.39999999999</v>
      </c>
      <c r="H450" s="55">
        <f t="shared" si="58"/>
        <v>0</v>
      </c>
      <c r="I450" s="55">
        <f t="shared" si="58"/>
        <v>4111.3999999999996</v>
      </c>
      <c r="J450" s="55">
        <f t="shared" si="58"/>
        <v>129415</v>
      </c>
      <c r="K450" s="55">
        <f t="shared" si="58"/>
        <v>7600</v>
      </c>
      <c r="L450" s="85"/>
      <c r="M450" s="85"/>
      <c r="N450" s="62"/>
      <c r="O450" s="62"/>
      <c r="P450" s="62"/>
    </row>
    <row r="451" spans="1:16">
      <c r="A451" s="72"/>
      <c r="B451" s="72"/>
      <c r="C451" s="56"/>
      <c r="D451" s="57"/>
      <c r="E451" s="86"/>
      <c r="F451" s="36">
        <v>2022</v>
      </c>
      <c r="G451" s="37">
        <f t="shared" si="57"/>
        <v>428095.30000000005</v>
      </c>
      <c r="H451" s="55">
        <f t="shared" si="58"/>
        <v>0</v>
      </c>
      <c r="I451" s="55">
        <f t="shared" si="58"/>
        <v>170691.4</v>
      </c>
      <c r="J451" s="55">
        <f t="shared" si="58"/>
        <v>249803.90000000002</v>
      </c>
      <c r="K451" s="55">
        <f t="shared" si="58"/>
        <v>7600</v>
      </c>
      <c r="L451" s="85"/>
      <c r="M451" s="85"/>
      <c r="N451" s="62"/>
      <c r="O451" s="62"/>
      <c r="P451" s="62"/>
    </row>
    <row r="452" spans="1:16">
      <c r="A452" s="72"/>
      <c r="B452" s="72"/>
      <c r="C452" s="56"/>
      <c r="D452" s="57"/>
      <c r="E452" s="86"/>
      <c r="F452" s="36">
        <v>2023</v>
      </c>
      <c r="G452" s="37">
        <f t="shared" si="57"/>
        <v>138970.5</v>
      </c>
      <c r="H452" s="55">
        <f t="shared" si="58"/>
        <v>0</v>
      </c>
      <c r="I452" s="55">
        <f t="shared" si="58"/>
        <v>6881.4</v>
      </c>
      <c r="J452" s="55">
        <f t="shared" si="58"/>
        <v>124489.1</v>
      </c>
      <c r="K452" s="55">
        <f t="shared" si="58"/>
        <v>7600</v>
      </c>
      <c r="L452" s="85"/>
      <c r="M452" s="85"/>
      <c r="N452" s="62"/>
      <c r="O452" s="62"/>
      <c r="P452" s="62"/>
    </row>
    <row r="453" spans="1:16">
      <c r="A453" s="72"/>
      <c r="B453" s="72"/>
      <c r="C453" s="56"/>
      <c r="D453" s="57"/>
      <c r="E453" s="86"/>
      <c r="F453" s="36">
        <v>2024</v>
      </c>
      <c r="G453" s="37">
        <f t="shared" si="57"/>
        <v>133850.5</v>
      </c>
      <c r="H453" s="55">
        <f t="shared" si="58"/>
        <v>0</v>
      </c>
      <c r="I453" s="55">
        <f t="shared" si="58"/>
        <v>2017.4</v>
      </c>
      <c r="J453" s="55">
        <f t="shared" si="58"/>
        <v>124233.09999999999</v>
      </c>
      <c r="K453" s="55">
        <f t="shared" si="58"/>
        <v>7600</v>
      </c>
      <c r="L453" s="85"/>
      <c r="M453" s="85"/>
      <c r="N453" s="62"/>
      <c r="O453" s="62"/>
      <c r="P453" s="62"/>
    </row>
    <row r="454" spans="1:16">
      <c r="A454" s="10"/>
      <c r="B454" s="8"/>
      <c r="C454" s="8"/>
      <c r="D454" s="8"/>
      <c r="E454" s="8"/>
      <c r="F454" s="9"/>
      <c r="G454" s="11"/>
      <c r="H454" s="11"/>
      <c r="I454" s="11"/>
      <c r="J454" s="11"/>
      <c r="K454" s="11"/>
      <c r="L454" s="8"/>
      <c r="M454" s="8"/>
    </row>
    <row r="455" spans="1:16" ht="18.75">
      <c r="A455" s="106" t="s">
        <v>103</v>
      </c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</row>
    <row r="456" spans="1:16" ht="18.75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</row>
    <row r="457" spans="1:16">
      <c r="F457" s="5" t="s">
        <v>16</v>
      </c>
      <c r="G457" s="4">
        <f t="shared" ref="G457:K467" si="59">G443-G102-G135</f>
        <v>1267379.2000000002</v>
      </c>
      <c r="H457" s="4">
        <f t="shared" si="59"/>
        <v>2966.4</v>
      </c>
      <c r="I457" s="4">
        <f t="shared" si="59"/>
        <v>43623</v>
      </c>
      <c r="J457" s="4">
        <f t="shared" si="59"/>
        <v>1145528.3000000003</v>
      </c>
      <c r="K457" s="4">
        <f t="shared" si="59"/>
        <v>75261.5</v>
      </c>
      <c r="L457" s="7">
        <f>G457-K457</f>
        <v>1192117.7000000002</v>
      </c>
    </row>
    <row r="458" spans="1:16">
      <c r="F458" s="5">
        <v>2015</v>
      </c>
      <c r="G458" s="4">
        <f t="shared" si="59"/>
        <v>91139.999999999985</v>
      </c>
      <c r="H458" s="4">
        <f t="shared" si="59"/>
        <v>0</v>
      </c>
      <c r="I458" s="4">
        <f t="shared" si="59"/>
        <v>597.9</v>
      </c>
      <c r="J458" s="4">
        <f t="shared" si="59"/>
        <v>83121.899999999994</v>
      </c>
      <c r="K458" s="4">
        <f t="shared" si="59"/>
        <v>7420.2</v>
      </c>
      <c r="L458" s="7">
        <f t="shared" ref="L458:L467" si="60">G458-K458</f>
        <v>83719.799999999988</v>
      </c>
    </row>
    <row r="459" spans="1:16">
      <c r="F459" s="5">
        <v>2016</v>
      </c>
      <c r="G459" s="4">
        <f t="shared" si="59"/>
        <v>88385.5</v>
      </c>
      <c r="H459" s="4">
        <f t="shared" si="59"/>
        <v>0</v>
      </c>
      <c r="I459" s="4">
        <f t="shared" si="59"/>
        <v>559.4</v>
      </c>
      <c r="J459" s="4">
        <f t="shared" si="59"/>
        <v>81625</v>
      </c>
      <c r="K459" s="4">
        <f t="shared" si="59"/>
        <v>6201.1</v>
      </c>
      <c r="L459" s="7">
        <f t="shared" si="60"/>
        <v>82184.399999999994</v>
      </c>
    </row>
    <row r="460" spans="1:16">
      <c r="F460" s="5">
        <v>2017</v>
      </c>
      <c r="G460" s="4">
        <f t="shared" si="59"/>
        <v>91796.5</v>
      </c>
      <c r="H460" s="4">
        <f t="shared" si="59"/>
        <v>0</v>
      </c>
      <c r="I460" s="4">
        <f t="shared" si="59"/>
        <v>656.29999999999927</v>
      </c>
      <c r="J460" s="4">
        <f t="shared" si="59"/>
        <v>82700</v>
      </c>
      <c r="K460" s="4">
        <f t="shared" si="59"/>
        <v>8440.2000000000007</v>
      </c>
      <c r="L460" s="7">
        <f t="shared" si="60"/>
        <v>83356.3</v>
      </c>
    </row>
    <row r="461" spans="1:16">
      <c r="F461" s="6">
        <v>2018</v>
      </c>
      <c r="G461" s="4">
        <f t="shared" si="59"/>
        <v>107732.9</v>
      </c>
      <c r="H461" s="4">
        <f t="shared" si="59"/>
        <v>0</v>
      </c>
      <c r="I461" s="4">
        <f t="shared" si="59"/>
        <v>5757.2</v>
      </c>
      <c r="J461" s="4">
        <f t="shared" si="59"/>
        <v>94375.7</v>
      </c>
      <c r="K461" s="4">
        <f t="shared" si="59"/>
        <v>7600</v>
      </c>
      <c r="L461" s="7">
        <f t="shared" si="60"/>
        <v>100132.9</v>
      </c>
    </row>
    <row r="462" spans="1:16">
      <c r="F462" s="6">
        <v>2019</v>
      </c>
      <c r="G462" s="4">
        <f t="shared" si="59"/>
        <v>124830.89999999998</v>
      </c>
      <c r="H462" s="4">
        <f t="shared" si="59"/>
        <v>0</v>
      </c>
      <c r="I462" s="4">
        <f t="shared" si="59"/>
        <v>18693.2</v>
      </c>
      <c r="J462" s="4">
        <f t="shared" si="59"/>
        <v>98537.699999999983</v>
      </c>
      <c r="K462" s="4">
        <f t="shared" si="59"/>
        <v>7600</v>
      </c>
      <c r="L462" s="7">
        <f t="shared" si="60"/>
        <v>117230.89999999998</v>
      </c>
    </row>
    <row r="463" spans="1:16">
      <c r="F463" s="6">
        <v>2020</v>
      </c>
      <c r="G463" s="4">
        <f t="shared" si="59"/>
        <v>119109.9</v>
      </c>
      <c r="H463" s="4">
        <f t="shared" si="59"/>
        <v>2966.4</v>
      </c>
      <c r="I463" s="4">
        <f t="shared" si="59"/>
        <v>1241.0999999999999</v>
      </c>
      <c r="J463" s="4">
        <f t="shared" si="59"/>
        <v>107302.39999999999</v>
      </c>
      <c r="K463" s="4">
        <f t="shared" si="59"/>
        <v>7600</v>
      </c>
      <c r="L463" s="7">
        <f t="shared" si="60"/>
        <v>111509.9</v>
      </c>
    </row>
    <row r="464" spans="1:16">
      <c r="F464" s="13">
        <v>2021</v>
      </c>
      <c r="G464" s="14">
        <f t="shared" si="59"/>
        <v>134930.19999999998</v>
      </c>
      <c r="H464" s="14">
        <f t="shared" si="59"/>
        <v>0</v>
      </c>
      <c r="I464" s="14">
        <f t="shared" si="59"/>
        <v>1205.7999999999997</v>
      </c>
      <c r="J464" s="14">
        <f t="shared" si="59"/>
        <v>126124.4</v>
      </c>
      <c r="K464" s="14">
        <f t="shared" si="59"/>
        <v>7600</v>
      </c>
      <c r="L464" s="15">
        <f>G464-K464</f>
        <v>127330.19999999998</v>
      </c>
    </row>
    <row r="465" spans="6:12">
      <c r="F465" s="16">
        <v>2022</v>
      </c>
      <c r="G465" s="14">
        <f t="shared" si="59"/>
        <v>236632.30000000008</v>
      </c>
      <c r="H465" s="14">
        <f t="shared" si="59"/>
        <v>0</v>
      </c>
      <c r="I465" s="14">
        <f t="shared" si="59"/>
        <v>6013.3000000000175</v>
      </c>
      <c r="J465" s="14">
        <f t="shared" si="59"/>
        <v>223019.00000000003</v>
      </c>
      <c r="K465" s="14">
        <f t="shared" si="59"/>
        <v>7600</v>
      </c>
      <c r="L465" s="15">
        <f t="shared" si="60"/>
        <v>229032.30000000008</v>
      </c>
    </row>
    <row r="466" spans="6:12">
      <c r="F466" s="16">
        <v>2023</v>
      </c>
      <c r="G466" s="14">
        <f t="shared" si="59"/>
        <v>138970.5</v>
      </c>
      <c r="H466" s="14">
        <f t="shared" si="59"/>
        <v>0</v>
      </c>
      <c r="I466" s="14">
        <f t="shared" si="59"/>
        <v>6881.4</v>
      </c>
      <c r="J466" s="14">
        <f t="shared" si="59"/>
        <v>124489.1</v>
      </c>
      <c r="K466" s="14">
        <f t="shared" si="59"/>
        <v>7600</v>
      </c>
      <c r="L466" s="15">
        <f t="shared" si="60"/>
        <v>131370.5</v>
      </c>
    </row>
    <row r="467" spans="6:12">
      <c r="F467" s="16">
        <v>2024</v>
      </c>
      <c r="G467" s="14">
        <f t="shared" si="59"/>
        <v>133850.5</v>
      </c>
      <c r="H467" s="14">
        <f t="shared" si="59"/>
        <v>0</v>
      </c>
      <c r="I467" s="14">
        <f t="shared" si="59"/>
        <v>2017.4</v>
      </c>
      <c r="J467" s="14">
        <f t="shared" si="59"/>
        <v>124233.09999999999</v>
      </c>
      <c r="K467" s="14">
        <f t="shared" si="59"/>
        <v>7600</v>
      </c>
      <c r="L467" s="15">
        <f t="shared" si="60"/>
        <v>126250.5</v>
      </c>
    </row>
  </sheetData>
  <sheetProtection selectLockedCells="1" selectUnlockedCells="1"/>
  <mergeCells count="209">
    <mergeCell ref="A212:A222"/>
    <mergeCell ref="B212:B222"/>
    <mergeCell ref="E212:E222"/>
    <mergeCell ref="M212:M222"/>
    <mergeCell ref="B410:B420"/>
    <mergeCell ref="A377:A387"/>
    <mergeCell ref="B377:B387"/>
    <mergeCell ref="E377:E387"/>
    <mergeCell ref="E399:E409"/>
    <mergeCell ref="L410:L431"/>
    <mergeCell ref="M410:M431"/>
    <mergeCell ref="A421:A431"/>
    <mergeCell ref="B421:B431"/>
    <mergeCell ref="E421:E431"/>
    <mergeCell ref="A410:A420"/>
    <mergeCell ref="L377:L387"/>
    <mergeCell ref="M377:M387"/>
    <mergeCell ref="A388:A398"/>
    <mergeCell ref="B388:B398"/>
    <mergeCell ref="E388:E398"/>
    <mergeCell ref="L388:L409"/>
    <mergeCell ref="M388:M409"/>
    <mergeCell ref="A399:A409"/>
    <mergeCell ref="B399:B409"/>
    <mergeCell ref="A456:M456"/>
    <mergeCell ref="A443:A453"/>
    <mergeCell ref="B443:B453"/>
    <mergeCell ref="E443:E453"/>
    <mergeCell ref="L443:L453"/>
    <mergeCell ref="M443:M453"/>
    <mergeCell ref="A455:M455"/>
    <mergeCell ref="A432:A442"/>
    <mergeCell ref="B432:B442"/>
    <mergeCell ref="E432:E442"/>
    <mergeCell ref="L432:L442"/>
    <mergeCell ref="M432:M442"/>
    <mergeCell ref="M355:M365"/>
    <mergeCell ref="A366:A376"/>
    <mergeCell ref="B366:B376"/>
    <mergeCell ref="E366:E376"/>
    <mergeCell ref="L366:L376"/>
    <mergeCell ref="M366:M376"/>
    <mergeCell ref="A355:A365"/>
    <mergeCell ref="B355:B365"/>
    <mergeCell ref="L355:L365"/>
    <mergeCell ref="E355:E365"/>
    <mergeCell ref="M333:M343"/>
    <mergeCell ref="A344:A354"/>
    <mergeCell ref="B344:B354"/>
    <mergeCell ref="E344:E354"/>
    <mergeCell ref="L344:L354"/>
    <mergeCell ref="M344:M354"/>
    <mergeCell ref="A333:A343"/>
    <mergeCell ref="B333:B343"/>
    <mergeCell ref="E333:E343"/>
    <mergeCell ref="L333:L343"/>
    <mergeCell ref="M311:M321"/>
    <mergeCell ref="A322:A332"/>
    <mergeCell ref="B322:B332"/>
    <mergeCell ref="E322:E332"/>
    <mergeCell ref="L322:L332"/>
    <mergeCell ref="M322:M332"/>
    <mergeCell ref="A311:A321"/>
    <mergeCell ref="B311:B321"/>
    <mergeCell ref="E311:E321"/>
    <mergeCell ref="L311:L321"/>
    <mergeCell ref="M289:M299"/>
    <mergeCell ref="A300:A310"/>
    <mergeCell ref="B300:B310"/>
    <mergeCell ref="E300:E310"/>
    <mergeCell ref="L300:L310"/>
    <mergeCell ref="M300:M310"/>
    <mergeCell ref="A289:A299"/>
    <mergeCell ref="B289:B299"/>
    <mergeCell ref="E289:E299"/>
    <mergeCell ref="L289:L299"/>
    <mergeCell ref="A278:A288"/>
    <mergeCell ref="B278:B288"/>
    <mergeCell ref="E278:E288"/>
    <mergeCell ref="L278:L288"/>
    <mergeCell ref="M278:M288"/>
    <mergeCell ref="A267:A277"/>
    <mergeCell ref="B267:B277"/>
    <mergeCell ref="E267:E277"/>
    <mergeCell ref="L267:L277"/>
    <mergeCell ref="M179:M189"/>
    <mergeCell ref="A190:A200"/>
    <mergeCell ref="B190:B200"/>
    <mergeCell ref="E190:E200"/>
    <mergeCell ref="M190:M200"/>
    <mergeCell ref="A179:A189"/>
    <mergeCell ref="B179:B189"/>
    <mergeCell ref="E179:E189"/>
    <mergeCell ref="M267:M277"/>
    <mergeCell ref="B256:B266"/>
    <mergeCell ref="A256:A266"/>
    <mergeCell ref="E256:E266"/>
    <mergeCell ref="M201:M211"/>
    <mergeCell ref="B234:B244"/>
    <mergeCell ref="A234:A244"/>
    <mergeCell ref="E234:E244"/>
    <mergeCell ref="M234:M244"/>
    <mergeCell ref="A245:A255"/>
    <mergeCell ref="B245:B255"/>
    <mergeCell ref="E245:E255"/>
    <mergeCell ref="M245:M255"/>
    <mergeCell ref="B201:B211"/>
    <mergeCell ref="A201:A211"/>
    <mergeCell ref="E201:E211"/>
    <mergeCell ref="E124:E134"/>
    <mergeCell ref="M146:M178"/>
    <mergeCell ref="A157:A167"/>
    <mergeCell ref="B157:B167"/>
    <mergeCell ref="E157:E167"/>
    <mergeCell ref="A168:A178"/>
    <mergeCell ref="B168:B178"/>
    <mergeCell ref="E168:E178"/>
    <mergeCell ref="B135:B145"/>
    <mergeCell ref="L135:L145"/>
    <mergeCell ref="A146:A156"/>
    <mergeCell ref="B146:B156"/>
    <mergeCell ref="E146:E156"/>
    <mergeCell ref="L146:L178"/>
    <mergeCell ref="A135:A145"/>
    <mergeCell ref="M135:M145"/>
    <mergeCell ref="A55:A57"/>
    <mergeCell ref="B55:B57"/>
    <mergeCell ref="E55:E57"/>
    <mergeCell ref="L55:L57"/>
    <mergeCell ref="M55:M57"/>
    <mergeCell ref="A58:A68"/>
    <mergeCell ref="B58:B68"/>
    <mergeCell ref="E58:E68"/>
    <mergeCell ref="L58:L68"/>
    <mergeCell ref="M58:M90"/>
    <mergeCell ref="L69:L80"/>
    <mergeCell ref="A69:A79"/>
    <mergeCell ref="B69:B79"/>
    <mergeCell ref="E69:E79"/>
    <mergeCell ref="A80:A90"/>
    <mergeCell ref="B80:B90"/>
    <mergeCell ref="E80:E90"/>
    <mergeCell ref="L49:L51"/>
    <mergeCell ref="A52:A54"/>
    <mergeCell ref="B52:B54"/>
    <mergeCell ref="E52:E54"/>
    <mergeCell ref="L52:L54"/>
    <mergeCell ref="M32:M54"/>
    <mergeCell ref="A43:A45"/>
    <mergeCell ref="B43:B45"/>
    <mergeCell ref="E43:E45"/>
    <mergeCell ref="L43:L45"/>
    <mergeCell ref="A46:A48"/>
    <mergeCell ref="B46:B48"/>
    <mergeCell ref="E46:E48"/>
    <mergeCell ref="L46:L48"/>
    <mergeCell ref="A49:A51"/>
    <mergeCell ref="L32:L42"/>
    <mergeCell ref="A32:A42"/>
    <mergeCell ref="B32:B42"/>
    <mergeCell ref="E32:E42"/>
    <mergeCell ref="E410:E420"/>
    <mergeCell ref="K1:M1"/>
    <mergeCell ref="K2:M2"/>
    <mergeCell ref="A4:M4"/>
    <mergeCell ref="A6:A8"/>
    <mergeCell ref="B6:B8"/>
    <mergeCell ref="C6:C7"/>
    <mergeCell ref="E6:E8"/>
    <mergeCell ref="F6:F8"/>
    <mergeCell ref="G6:K6"/>
    <mergeCell ref="L6:L8"/>
    <mergeCell ref="M6:M8"/>
    <mergeCell ref="G7:G8"/>
    <mergeCell ref="H7:K7"/>
    <mergeCell ref="M10:M31"/>
    <mergeCell ref="B21:B31"/>
    <mergeCell ref="E21:E31"/>
    <mergeCell ref="A10:A20"/>
    <mergeCell ref="B10:B20"/>
    <mergeCell ref="E10:E20"/>
    <mergeCell ref="L10:L31"/>
    <mergeCell ref="A21:A31"/>
    <mergeCell ref="B49:B51"/>
    <mergeCell ref="E49:E51"/>
    <mergeCell ref="A223:A233"/>
    <mergeCell ref="B223:B233"/>
    <mergeCell ref="E223:E233"/>
    <mergeCell ref="M223:M233"/>
    <mergeCell ref="M256:M266"/>
    <mergeCell ref="L179:L233"/>
    <mergeCell ref="L234:L266"/>
    <mergeCell ref="N76:O76"/>
    <mergeCell ref="E135:E145"/>
    <mergeCell ref="A91:A101"/>
    <mergeCell ref="B91:B101"/>
    <mergeCell ref="E91:E101"/>
    <mergeCell ref="L91:L101"/>
    <mergeCell ref="M91:M101"/>
    <mergeCell ref="A102:A112"/>
    <mergeCell ref="B102:B112"/>
    <mergeCell ref="E102:E112"/>
    <mergeCell ref="L102:L134"/>
    <mergeCell ref="M102:M134"/>
    <mergeCell ref="A113:A123"/>
    <mergeCell ref="B113:B123"/>
    <mergeCell ref="E113:E123"/>
    <mergeCell ref="A124:A134"/>
    <mergeCell ref="B124:B134"/>
  </mergeCells>
  <phoneticPr fontId="4" type="noConversion"/>
  <printOptions horizontalCentered="1"/>
  <pageMargins left="0.78740157480314965" right="0.39370078740157483" top="1.1811023622047245" bottom="0.78740157480314965" header="0.78740157480314965" footer="0.15748031496062992"/>
  <pageSetup paperSize="9" scale="75" firstPageNumber="0" fitToHeight="8" orientation="landscape" r:id="rId1"/>
  <headerFooter differentFirst="1">
    <oddHeader>&amp;C&amp;P</oddHeader>
  </headerFooter>
  <rowBreaks count="15" manualBreakCount="15">
    <brk id="42" max="12" man="1"/>
    <brk id="54" max="12" man="1"/>
    <brk id="79" max="12" man="1"/>
    <brk id="90" max="12" man="1"/>
    <brk id="145" max="12" man="1"/>
    <brk id="167" max="12" man="1"/>
    <brk id="189" max="12" man="1"/>
    <brk id="211" max="12" man="1"/>
    <brk id="244" max="12" man="1"/>
    <brk id="266" max="12" man="1"/>
    <brk id="285" max="12" man="1"/>
    <brk id="310" max="12" man="1"/>
    <brk id="332" max="12" man="1"/>
    <brk id="361" max="12" man="1"/>
    <brk id="40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105"/>
  <sheetViews>
    <sheetView tabSelected="1" view="pageBreakPreview" zoomScale="80" zoomScaleNormal="100" zoomScaleSheetLayoutView="80" workbookViewId="0">
      <selection activeCell="B2" sqref="B2"/>
    </sheetView>
  </sheetViews>
  <sheetFormatPr defaultColWidth="9.140625" defaultRowHeight="15.75"/>
  <cols>
    <col min="1" max="1" width="6.28515625" style="1" customWidth="1"/>
    <col min="2" max="2" width="77.140625" style="21" customWidth="1"/>
    <col min="3" max="3" width="11.42578125" style="21" customWidth="1"/>
    <col min="4" max="4" width="19" style="7" customWidth="1"/>
    <col min="5" max="5" width="9.140625" style="7"/>
    <col min="6" max="6" width="10.85546875" style="7" customWidth="1"/>
    <col min="7" max="7" width="11.5703125" style="7" customWidth="1"/>
    <col min="8" max="8" width="11" style="7" customWidth="1"/>
    <col min="9" max="9" width="10.140625" style="21" customWidth="1"/>
    <col min="10" max="10" width="11" style="21" bestFit="1" customWidth="1"/>
    <col min="11" max="11" width="13.28515625" style="21" customWidth="1"/>
    <col min="12" max="12" width="9.140625" style="21"/>
    <col min="13" max="14" width="11.5703125" style="21" customWidth="1"/>
    <col min="15" max="15" width="9.140625" style="21"/>
    <col min="16" max="16" width="10.140625" style="21" bestFit="1" customWidth="1"/>
    <col min="17" max="16384" width="9.140625" style="21"/>
  </cols>
  <sheetData>
    <row r="1" spans="1:15" ht="79.5" customHeight="1">
      <c r="D1" s="107" t="s">
        <v>148</v>
      </c>
      <c r="E1" s="107"/>
      <c r="F1" s="107"/>
      <c r="G1" s="107"/>
      <c r="H1" s="107"/>
    </row>
    <row r="2" spans="1:15" ht="191.25" customHeight="1">
      <c r="D2" s="107" t="s">
        <v>149</v>
      </c>
      <c r="E2" s="107"/>
      <c r="F2" s="107"/>
      <c r="G2" s="107"/>
      <c r="H2" s="107"/>
    </row>
    <row r="3" spans="1:15" ht="39" customHeight="1">
      <c r="A3" s="108" t="s">
        <v>123</v>
      </c>
      <c r="B3" s="108"/>
      <c r="C3" s="108"/>
      <c r="D3" s="108"/>
      <c r="E3" s="108"/>
      <c r="F3" s="108"/>
      <c r="G3" s="108"/>
      <c r="H3" s="108"/>
    </row>
    <row r="5" spans="1:15" ht="31.5" customHeight="1">
      <c r="A5" s="109" t="s">
        <v>1</v>
      </c>
      <c r="B5" s="110" t="s">
        <v>2</v>
      </c>
      <c r="C5" s="111" t="s">
        <v>5</v>
      </c>
      <c r="D5" s="112" t="s">
        <v>6</v>
      </c>
      <c r="E5" s="112"/>
      <c r="F5" s="112"/>
      <c r="G5" s="112"/>
      <c r="H5" s="112"/>
      <c r="I5" s="62"/>
      <c r="J5" s="62"/>
      <c r="K5" s="62"/>
      <c r="L5" s="62"/>
      <c r="M5" s="62"/>
      <c r="N5" s="62"/>
      <c r="O5" s="62"/>
    </row>
    <row r="6" spans="1:15" ht="36.75" customHeight="1">
      <c r="A6" s="109"/>
      <c r="B6" s="110"/>
      <c r="C6" s="111"/>
      <c r="D6" s="113" t="s">
        <v>9</v>
      </c>
      <c r="E6" s="112" t="s">
        <v>10</v>
      </c>
      <c r="F6" s="112"/>
      <c r="G6" s="112"/>
      <c r="H6" s="112"/>
      <c r="I6" s="62"/>
      <c r="J6" s="62"/>
      <c r="K6" s="62"/>
      <c r="L6" s="62"/>
      <c r="M6" s="62"/>
      <c r="N6" s="62"/>
      <c r="O6" s="62"/>
    </row>
    <row r="7" spans="1:15" ht="51.75" customHeight="1">
      <c r="A7" s="109"/>
      <c r="B7" s="110"/>
      <c r="C7" s="111"/>
      <c r="D7" s="113"/>
      <c r="E7" s="66" t="s">
        <v>11</v>
      </c>
      <c r="F7" s="66" t="s">
        <v>12</v>
      </c>
      <c r="G7" s="66" t="s">
        <v>13</v>
      </c>
      <c r="H7" s="66" t="s">
        <v>14</v>
      </c>
      <c r="I7" s="62"/>
      <c r="J7" s="62"/>
      <c r="K7" s="62"/>
      <c r="L7" s="62"/>
      <c r="M7" s="62"/>
      <c r="N7" s="62"/>
      <c r="O7" s="62"/>
    </row>
    <row r="8" spans="1:15">
      <c r="A8" s="64">
        <v>1</v>
      </c>
      <c r="B8" s="65">
        <f t="shared" ref="B8:H8" si="0">A8+1</f>
        <v>2</v>
      </c>
      <c r="C8" s="65">
        <f t="shared" si="0"/>
        <v>3</v>
      </c>
      <c r="D8" s="65">
        <f t="shared" si="0"/>
        <v>4</v>
      </c>
      <c r="E8" s="65">
        <f t="shared" si="0"/>
        <v>5</v>
      </c>
      <c r="F8" s="65">
        <f t="shared" si="0"/>
        <v>6</v>
      </c>
      <c r="G8" s="65">
        <f t="shared" si="0"/>
        <v>7</v>
      </c>
      <c r="H8" s="65">
        <f t="shared" si="0"/>
        <v>8</v>
      </c>
      <c r="I8" s="62"/>
      <c r="J8" s="62"/>
      <c r="K8" s="62"/>
      <c r="L8" s="62"/>
      <c r="M8" s="62"/>
      <c r="N8" s="62"/>
      <c r="O8" s="62"/>
    </row>
    <row r="9" spans="1:15" ht="15.75" customHeight="1">
      <c r="A9" s="114"/>
      <c r="B9" s="115" t="s">
        <v>15</v>
      </c>
      <c r="C9" s="56" t="s">
        <v>16</v>
      </c>
      <c r="D9" s="25">
        <f t="shared" ref="D9:D40" si="1">SUM(E9:H9)</f>
        <v>23620.899999999998</v>
      </c>
      <c r="E9" s="25">
        <f>SUM(E10:E19)</f>
        <v>0</v>
      </c>
      <c r="F9" s="25">
        <f>SUM(F10:F19)</f>
        <v>0</v>
      </c>
      <c r="G9" s="25">
        <f>SUM(G10:G19)</f>
        <v>23620.899999999998</v>
      </c>
      <c r="H9" s="25">
        <f>SUM(H10:H19)</f>
        <v>0</v>
      </c>
      <c r="I9" s="23"/>
      <c r="J9" s="7"/>
      <c r="K9" s="7"/>
      <c r="L9" s="7"/>
      <c r="M9" s="62"/>
      <c r="N9" s="62"/>
      <c r="O9" s="62"/>
    </row>
    <row r="10" spans="1:15">
      <c r="A10" s="114"/>
      <c r="B10" s="115"/>
      <c r="C10" s="56">
        <v>2015</v>
      </c>
      <c r="D10" s="25">
        <f t="shared" si="1"/>
        <v>1950</v>
      </c>
      <c r="E10" s="25">
        <f>'пер меропр'!H11</f>
        <v>0</v>
      </c>
      <c r="F10" s="25">
        <f>'пер меропр'!I11</f>
        <v>0</v>
      </c>
      <c r="G10" s="25">
        <f>'пер меропр'!J11</f>
        <v>1950</v>
      </c>
      <c r="H10" s="25">
        <f>'пер меропр'!K11</f>
        <v>0</v>
      </c>
      <c r="I10" s="8"/>
      <c r="J10" s="62"/>
      <c r="K10" s="62"/>
      <c r="L10" s="62"/>
      <c r="M10" s="62"/>
      <c r="N10" s="62"/>
      <c r="O10" s="62"/>
    </row>
    <row r="11" spans="1:15">
      <c r="A11" s="114"/>
      <c r="B11" s="115"/>
      <c r="C11" s="56">
        <v>2016</v>
      </c>
      <c r="D11" s="25">
        <f t="shared" si="1"/>
        <v>1555</v>
      </c>
      <c r="E11" s="25">
        <f>'пер меропр'!H12</f>
        <v>0</v>
      </c>
      <c r="F11" s="25">
        <f>'пер меропр'!I12</f>
        <v>0</v>
      </c>
      <c r="G11" s="25">
        <f>'пер меропр'!J12</f>
        <v>1555</v>
      </c>
      <c r="H11" s="25">
        <f>'пер меропр'!K12</f>
        <v>0</v>
      </c>
      <c r="I11" s="8"/>
      <c r="J11" s="62"/>
      <c r="K11" s="62"/>
      <c r="L11" s="62"/>
      <c r="M11" s="62"/>
      <c r="N11" s="62"/>
      <c r="O11" s="62"/>
    </row>
    <row r="12" spans="1:15">
      <c r="A12" s="114"/>
      <c r="B12" s="115"/>
      <c r="C12" s="56">
        <v>2017</v>
      </c>
      <c r="D12" s="25">
        <f t="shared" si="1"/>
        <v>1910</v>
      </c>
      <c r="E12" s="25">
        <f>'пер меропр'!H13</f>
        <v>0</v>
      </c>
      <c r="F12" s="25">
        <f>'пер меропр'!I13</f>
        <v>0</v>
      </c>
      <c r="G12" s="25">
        <f>'пер меропр'!J13</f>
        <v>1910</v>
      </c>
      <c r="H12" s="25">
        <f>'пер меропр'!K13</f>
        <v>0</v>
      </c>
      <c r="I12" s="8"/>
      <c r="J12" s="62"/>
      <c r="K12" s="62"/>
      <c r="L12" s="62"/>
      <c r="M12" s="62"/>
      <c r="N12" s="62"/>
      <c r="O12" s="62"/>
    </row>
    <row r="13" spans="1:15">
      <c r="A13" s="114"/>
      <c r="B13" s="115"/>
      <c r="C13" s="63">
        <v>2018</v>
      </c>
      <c r="D13" s="25">
        <f t="shared" si="1"/>
        <v>2286</v>
      </c>
      <c r="E13" s="25">
        <f>'пер меропр'!H14</f>
        <v>0</v>
      </c>
      <c r="F13" s="25">
        <f>'пер меропр'!I14</f>
        <v>0</v>
      </c>
      <c r="G13" s="25">
        <f>'пер меропр'!J14</f>
        <v>2286</v>
      </c>
      <c r="H13" s="25">
        <f>'пер меропр'!K14</f>
        <v>0</v>
      </c>
      <c r="I13" s="8"/>
      <c r="J13" s="62"/>
      <c r="K13" s="62"/>
      <c r="L13" s="62"/>
      <c r="M13" s="62"/>
      <c r="N13" s="62"/>
      <c r="O13" s="62"/>
    </row>
    <row r="14" spans="1:15">
      <c r="A14" s="114"/>
      <c r="B14" s="115"/>
      <c r="C14" s="63">
        <v>2019</v>
      </c>
      <c r="D14" s="25">
        <f t="shared" si="1"/>
        <v>2210.5</v>
      </c>
      <c r="E14" s="25">
        <f>'пер меропр'!H15</f>
        <v>0</v>
      </c>
      <c r="F14" s="25">
        <f>'пер меропр'!I15</f>
        <v>0</v>
      </c>
      <c r="G14" s="25">
        <f>'пер меропр'!J15</f>
        <v>2210.5</v>
      </c>
      <c r="H14" s="25">
        <f>'пер меропр'!K15</f>
        <v>0</v>
      </c>
      <c r="I14" s="8"/>
      <c r="J14" s="62"/>
      <c r="K14" s="62"/>
      <c r="L14" s="62"/>
      <c r="M14" s="62"/>
      <c r="N14" s="62"/>
      <c r="O14" s="62"/>
    </row>
    <row r="15" spans="1:15">
      <c r="A15" s="114"/>
      <c r="B15" s="115"/>
      <c r="C15" s="63">
        <v>2020</v>
      </c>
      <c r="D15" s="25">
        <f t="shared" si="1"/>
        <v>2320</v>
      </c>
      <c r="E15" s="25">
        <f>'пер меропр'!H16</f>
        <v>0</v>
      </c>
      <c r="F15" s="25">
        <f>'пер меропр'!I16</f>
        <v>0</v>
      </c>
      <c r="G15" s="25">
        <f>'пер меропр'!J16</f>
        <v>2320</v>
      </c>
      <c r="H15" s="25">
        <f>'пер меропр'!K16</f>
        <v>0</v>
      </c>
      <c r="I15" s="8"/>
      <c r="J15" s="62"/>
      <c r="K15" s="62"/>
      <c r="L15" s="62"/>
      <c r="M15" s="62"/>
      <c r="N15" s="62"/>
      <c r="O15" s="62"/>
    </row>
    <row r="16" spans="1:15">
      <c r="A16" s="114"/>
      <c r="B16" s="115"/>
      <c r="C16" s="63">
        <v>2021</v>
      </c>
      <c r="D16" s="25">
        <v>2406</v>
      </c>
      <c r="E16" s="25">
        <f>'пер меропр'!H17</f>
        <v>0</v>
      </c>
      <c r="F16" s="25">
        <f>'пер меропр'!I17</f>
        <v>0</v>
      </c>
      <c r="G16" s="25">
        <f>'пер меропр'!J17</f>
        <v>2406</v>
      </c>
      <c r="H16" s="25">
        <f>'пер меропр'!K17</f>
        <v>0</v>
      </c>
      <c r="I16" s="8"/>
      <c r="J16" s="62"/>
      <c r="K16" s="62"/>
      <c r="L16" s="62"/>
      <c r="M16" s="62"/>
      <c r="N16" s="62"/>
      <c r="O16" s="62"/>
    </row>
    <row r="17" spans="1:15">
      <c r="A17" s="114"/>
      <c r="B17" s="116"/>
      <c r="C17" s="63">
        <v>2022</v>
      </c>
      <c r="D17" s="25">
        <f t="shared" si="1"/>
        <v>3010.2</v>
      </c>
      <c r="E17" s="25">
        <f>'пер меропр'!H18</f>
        <v>0</v>
      </c>
      <c r="F17" s="25">
        <f>'пер меропр'!I18</f>
        <v>0</v>
      </c>
      <c r="G17" s="25">
        <f>'пер меропр'!J18</f>
        <v>3010.2</v>
      </c>
      <c r="H17" s="25">
        <f>'пер меропр'!K18</f>
        <v>0</v>
      </c>
      <c r="I17" s="8"/>
      <c r="J17" s="62"/>
      <c r="K17" s="62"/>
      <c r="L17" s="62"/>
      <c r="M17" s="62"/>
      <c r="N17" s="62"/>
      <c r="O17" s="62"/>
    </row>
    <row r="18" spans="1:15">
      <c r="A18" s="114"/>
      <c r="B18" s="116"/>
      <c r="C18" s="63">
        <v>2023</v>
      </c>
      <c r="D18" s="25">
        <f t="shared" si="1"/>
        <v>2986.6</v>
      </c>
      <c r="E18" s="25">
        <f>'пер меропр'!H19</f>
        <v>0</v>
      </c>
      <c r="F18" s="25">
        <f>'пер меропр'!I19</f>
        <v>0</v>
      </c>
      <c r="G18" s="25">
        <f>'пер меропр'!J19</f>
        <v>2986.6</v>
      </c>
      <c r="H18" s="25">
        <f>'пер меропр'!K19</f>
        <v>0</v>
      </c>
      <c r="I18" s="8"/>
      <c r="J18" s="62"/>
      <c r="K18" s="62"/>
      <c r="L18" s="62"/>
      <c r="M18" s="62"/>
      <c r="N18" s="62"/>
      <c r="O18" s="62"/>
    </row>
    <row r="19" spans="1:15">
      <c r="A19" s="114"/>
      <c r="B19" s="116"/>
      <c r="C19" s="63">
        <v>2024</v>
      </c>
      <c r="D19" s="25">
        <f t="shared" si="1"/>
        <v>2986.6</v>
      </c>
      <c r="E19" s="25">
        <f>'пер меропр'!H20</f>
        <v>0</v>
      </c>
      <c r="F19" s="25">
        <f>'пер меропр'!I20</f>
        <v>0</v>
      </c>
      <c r="G19" s="25">
        <f>'пер меропр'!J20</f>
        <v>2986.6</v>
      </c>
      <c r="H19" s="25">
        <f>'пер меропр'!K20</f>
        <v>0</v>
      </c>
      <c r="I19" s="8"/>
      <c r="J19" s="62"/>
      <c r="K19" s="62"/>
      <c r="L19" s="62"/>
      <c r="M19" s="62"/>
      <c r="N19" s="62"/>
      <c r="O19" s="62"/>
    </row>
    <row r="20" spans="1:15" ht="15.75" customHeight="1">
      <c r="A20" s="114">
        <v>2</v>
      </c>
      <c r="B20" s="115" t="s">
        <v>21</v>
      </c>
      <c r="C20" s="56" t="s">
        <v>16</v>
      </c>
      <c r="D20" s="25">
        <f t="shared" si="1"/>
        <v>116159.1</v>
      </c>
      <c r="E20" s="25">
        <f>SUM(E21:E30)</f>
        <v>0</v>
      </c>
      <c r="F20" s="25">
        <f>SUM(F21:F30)</f>
        <v>669.09999999999991</v>
      </c>
      <c r="G20" s="25">
        <f>SUM(G21:G30)</f>
        <v>107906.9</v>
      </c>
      <c r="H20" s="25">
        <f>SUM(H21:H30)</f>
        <v>7583.1</v>
      </c>
      <c r="I20" s="8"/>
      <c r="J20" s="62"/>
      <c r="K20" s="62"/>
      <c r="L20" s="62"/>
      <c r="M20" s="62"/>
      <c r="N20" s="62"/>
      <c r="O20" s="62"/>
    </row>
    <row r="21" spans="1:15" ht="15" customHeight="1">
      <c r="A21" s="114"/>
      <c r="B21" s="115"/>
      <c r="C21" s="56">
        <v>2015</v>
      </c>
      <c r="D21" s="25">
        <f t="shared" si="1"/>
        <v>58009.8</v>
      </c>
      <c r="E21" s="25">
        <f>'пер меропр'!H33</f>
        <v>0</v>
      </c>
      <c r="F21" s="25">
        <f>'пер меропр'!I33</f>
        <v>347.9</v>
      </c>
      <c r="G21" s="25">
        <f>'пер меропр'!J33</f>
        <v>53533.9</v>
      </c>
      <c r="H21" s="25">
        <f>'пер меропр'!K33</f>
        <v>4128</v>
      </c>
      <c r="I21" s="8"/>
      <c r="J21" s="62"/>
      <c r="K21" s="62"/>
      <c r="L21" s="62"/>
      <c r="M21" s="62"/>
      <c r="N21" s="62"/>
      <c r="O21" s="62"/>
    </row>
    <row r="22" spans="1:15" ht="15" customHeight="1">
      <c r="A22" s="114"/>
      <c r="B22" s="115"/>
      <c r="C22" s="56">
        <v>2016</v>
      </c>
      <c r="D22" s="25">
        <f t="shared" si="1"/>
        <v>58149.299999999996</v>
      </c>
      <c r="E22" s="25">
        <f>'пер меропр'!H34</f>
        <v>0</v>
      </c>
      <c r="F22" s="25">
        <f>'пер меропр'!I34</f>
        <v>321.2</v>
      </c>
      <c r="G22" s="25">
        <f>'пер меропр'!J34</f>
        <v>54373</v>
      </c>
      <c r="H22" s="25">
        <f>'пер меропр'!K34</f>
        <v>3455.1</v>
      </c>
      <c r="I22" s="8"/>
      <c r="J22" s="62"/>
      <c r="K22" s="62"/>
      <c r="L22" s="62"/>
      <c r="M22" s="62"/>
      <c r="N22" s="62"/>
      <c r="O22" s="62"/>
    </row>
    <row r="23" spans="1:15" ht="15" customHeight="1">
      <c r="A23" s="114"/>
      <c r="B23" s="115"/>
      <c r="C23" s="56">
        <v>2017</v>
      </c>
      <c r="D23" s="25">
        <f t="shared" si="1"/>
        <v>0</v>
      </c>
      <c r="E23" s="25">
        <f>'пер меропр'!H35</f>
        <v>0</v>
      </c>
      <c r="F23" s="25">
        <f>'пер меропр'!I35</f>
        <v>0</v>
      </c>
      <c r="G23" s="25">
        <f>'пер меропр'!J35</f>
        <v>0</v>
      </c>
      <c r="H23" s="25">
        <f>'пер меропр'!K35</f>
        <v>0</v>
      </c>
      <c r="I23" s="8"/>
      <c r="J23" s="62"/>
      <c r="K23" s="62"/>
      <c r="L23" s="62"/>
      <c r="M23" s="62"/>
      <c r="N23" s="62"/>
      <c r="O23" s="62"/>
    </row>
    <row r="24" spans="1:15" ht="15" customHeight="1">
      <c r="A24" s="114"/>
      <c r="B24" s="115"/>
      <c r="C24" s="63">
        <v>2018</v>
      </c>
      <c r="D24" s="25">
        <f t="shared" si="1"/>
        <v>0</v>
      </c>
      <c r="E24" s="25">
        <f>'пер меропр'!H36</f>
        <v>0</v>
      </c>
      <c r="F24" s="25">
        <f>'пер меропр'!I36</f>
        <v>0</v>
      </c>
      <c r="G24" s="25">
        <f>'пер меропр'!J36</f>
        <v>0</v>
      </c>
      <c r="H24" s="25">
        <f>'пер меропр'!K36</f>
        <v>0</v>
      </c>
      <c r="I24" s="8"/>
      <c r="J24" s="62"/>
      <c r="K24" s="62"/>
      <c r="L24" s="62"/>
      <c r="M24" s="62"/>
      <c r="N24" s="62"/>
      <c r="O24" s="62"/>
    </row>
    <row r="25" spans="1:15" ht="15" customHeight="1">
      <c r="A25" s="114"/>
      <c r="B25" s="115"/>
      <c r="C25" s="63">
        <v>2019</v>
      </c>
      <c r="D25" s="25">
        <f t="shared" si="1"/>
        <v>0</v>
      </c>
      <c r="E25" s="25">
        <f>'пер меропр'!H37</f>
        <v>0</v>
      </c>
      <c r="F25" s="25">
        <f>'пер меропр'!I37</f>
        <v>0</v>
      </c>
      <c r="G25" s="25">
        <f>'пер меропр'!J37</f>
        <v>0</v>
      </c>
      <c r="H25" s="25">
        <f>'пер меропр'!K37</f>
        <v>0</v>
      </c>
      <c r="I25" s="8"/>
      <c r="J25" s="62"/>
      <c r="K25" s="62"/>
      <c r="L25" s="62"/>
      <c r="M25" s="62"/>
      <c r="N25" s="62"/>
      <c r="O25" s="62"/>
    </row>
    <row r="26" spans="1:15" ht="15" customHeight="1">
      <c r="A26" s="114"/>
      <c r="B26" s="115"/>
      <c r="C26" s="63">
        <v>2020</v>
      </c>
      <c r="D26" s="25">
        <f t="shared" si="1"/>
        <v>0</v>
      </c>
      <c r="E26" s="25">
        <f>'пер меропр'!H38</f>
        <v>0</v>
      </c>
      <c r="F26" s="25">
        <f>'пер меропр'!I38</f>
        <v>0</v>
      </c>
      <c r="G26" s="25">
        <f>'пер меропр'!J38</f>
        <v>0</v>
      </c>
      <c r="H26" s="25">
        <f>'пер меропр'!K38</f>
        <v>0</v>
      </c>
      <c r="I26" s="8"/>
      <c r="J26" s="62"/>
      <c r="K26" s="62"/>
      <c r="L26" s="62"/>
      <c r="M26" s="62"/>
      <c r="N26" s="62"/>
      <c r="O26" s="62"/>
    </row>
    <row r="27" spans="1:15" ht="15.75" customHeight="1">
      <c r="A27" s="114"/>
      <c r="B27" s="115"/>
      <c r="C27" s="63">
        <v>2021</v>
      </c>
      <c r="D27" s="25">
        <f t="shared" si="1"/>
        <v>0</v>
      </c>
      <c r="E27" s="25">
        <f>'пер меропр'!H39</f>
        <v>0</v>
      </c>
      <c r="F27" s="25">
        <f>'пер меропр'!I39</f>
        <v>0</v>
      </c>
      <c r="G27" s="25">
        <f>'пер меропр'!J39</f>
        <v>0</v>
      </c>
      <c r="H27" s="25">
        <f>'пер меропр'!K39</f>
        <v>0</v>
      </c>
      <c r="I27" s="8"/>
      <c r="J27" s="62"/>
      <c r="K27" s="62"/>
      <c r="L27" s="62"/>
      <c r="M27" s="62"/>
      <c r="N27" s="62"/>
      <c r="O27" s="62"/>
    </row>
    <row r="28" spans="1:15" ht="15.75" customHeight="1">
      <c r="A28" s="114"/>
      <c r="B28" s="116"/>
      <c r="C28" s="63">
        <v>2022</v>
      </c>
      <c r="D28" s="25">
        <f t="shared" si="1"/>
        <v>0</v>
      </c>
      <c r="E28" s="25">
        <f>'пер меропр'!H40</f>
        <v>0</v>
      </c>
      <c r="F28" s="25">
        <f>'пер меропр'!I40</f>
        <v>0</v>
      </c>
      <c r="G28" s="25">
        <f>'пер меропр'!J40</f>
        <v>0</v>
      </c>
      <c r="H28" s="25">
        <f>'пер меропр'!K40</f>
        <v>0</v>
      </c>
      <c r="I28" s="8"/>
      <c r="J28" s="62"/>
      <c r="K28" s="62"/>
      <c r="L28" s="62"/>
      <c r="M28" s="62"/>
      <c r="N28" s="62"/>
      <c r="O28" s="62"/>
    </row>
    <row r="29" spans="1:15" ht="15.75" customHeight="1">
      <c r="A29" s="114"/>
      <c r="B29" s="116"/>
      <c r="C29" s="63">
        <v>2023</v>
      </c>
      <c r="D29" s="25">
        <f t="shared" si="1"/>
        <v>0</v>
      </c>
      <c r="E29" s="25">
        <f>'пер меропр'!H41</f>
        <v>0</v>
      </c>
      <c r="F29" s="25">
        <f>'пер меропр'!I41</f>
        <v>0</v>
      </c>
      <c r="G29" s="25">
        <f>'пер меропр'!J41</f>
        <v>0</v>
      </c>
      <c r="H29" s="25">
        <f>'пер меропр'!K41</f>
        <v>0</v>
      </c>
      <c r="I29" s="8"/>
      <c r="J29" s="62"/>
      <c r="K29" s="62"/>
      <c r="L29" s="62"/>
      <c r="M29" s="62"/>
      <c r="N29" s="62"/>
      <c r="O29" s="62"/>
    </row>
    <row r="30" spans="1:15" ht="15.75" customHeight="1">
      <c r="A30" s="114"/>
      <c r="B30" s="116"/>
      <c r="C30" s="63">
        <v>2024</v>
      </c>
      <c r="D30" s="25">
        <f t="shared" si="1"/>
        <v>0</v>
      </c>
      <c r="E30" s="25">
        <f>'пер меропр'!H42</f>
        <v>0</v>
      </c>
      <c r="F30" s="25">
        <f>'пер меропр'!I42</f>
        <v>0</v>
      </c>
      <c r="G30" s="25">
        <f>'пер меропр'!J42</f>
        <v>0</v>
      </c>
      <c r="H30" s="25">
        <f>'пер меропр'!K42</f>
        <v>0</v>
      </c>
      <c r="I30" s="8"/>
      <c r="J30" s="62"/>
      <c r="K30" s="62"/>
      <c r="L30" s="62"/>
      <c r="M30" s="62"/>
      <c r="N30" s="62"/>
      <c r="O30" s="62"/>
    </row>
    <row r="31" spans="1:15" ht="15" customHeight="1">
      <c r="A31" s="114">
        <v>3</v>
      </c>
      <c r="B31" s="115" t="s">
        <v>38</v>
      </c>
      <c r="C31" s="56" t="s">
        <v>16</v>
      </c>
      <c r="D31" s="25">
        <f t="shared" si="1"/>
        <v>1306717.7</v>
      </c>
      <c r="E31" s="25">
        <f>SUM(E32:E41)</f>
        <v>2966.4</v>
      </c>
      <c r="F31" s="25">
        <f>SUM(F32:F41)</f>
        <v>218717.59999999998</v>
      </c>
      <c r="G31" s="25">
        <f>SUM(G32:G41)</f>
        <v>1017397.3</v>
      </c>
      <c r="H31" s="25">
        <f>SUM(H32:H41)</f>
        <v>67636.399999999994</v>
      </c>
      <c r="I31" s="8"/>
      <c r="J31" s="62"/>
      <c r="K31" s="62"/>
      <c r="L31" s="62"/>
      <c r="M31" s="62"/>
      <c r="N31" s="62"/>
      <c r="O31" s="62"/>
    </row>
    <row r="32" spans="1:15" ht="15" customHeight="1">
      <c r="A32" s="114"/>
      <c r="B32" s="115"/>
      <c r="C32" s="56">
        <v>2015</v>
      </c>
      <c r="D32" s="25">
        <f t="shared" si="1"/>
        <v>26941.200000000001</v>
      </c>
      <c r="E32" s="25">
        <f>'пер меропр'!H59</f>
        <v>0</v>
      </c>
      <c r="F32" s="25">
        <f>'пер меропр'!I59</f>
        <v>250</v>
      </c>
      <c r="G32" s="25">
        <f>'пер меропр'!J59</f>
        <v>23420</v>
      </c>
      <c r="H32" s="25">
        <f>'пер меропр'!K59</f>
        <v>3271.2</v>
      </c>
      <c r="I32" s="8"/>
      <c r="J32" s="62"/>
      <c r="K32" s="62"/>
      <c r="L32" s="62"/>
      <c r="M32" s="62"/>
      <c r="N32" s="62"/>
      <c r="O32" s="62"/>
    </row>
    <row r="33" spans="1:15" ht="15" customHeight="1">
      <c r="A33" s="114"/>
      <c r="B33" s="115"/>
      <c r="C33" s="56">
        <v>2016</v>
      </c>
      <c r="D33" s="25">
        <f t="shared" si="1"/>
        <v>25363.200000000001</v>
      </c>
      <c r="E33" s="25">
        <f>'пер меропр'!H60</f>
        <v>0</v>
      </c>
      <c r="F33" s="25">
        <f>'пер меропр'!I60</f>
        <v>238.2</v>
      </c>
      <c r="G33" s="25">
        <f>'пер меропр'!J60</f>
        <v>22400</v>
      </c>
      <c r="H33" s="25">
        <f>'пер меропр'!K60</f>
        <v>2725</v>
      </c>
      <c r="I33" s="8"/>
      <c r="J33" s="62"/>
      <c r="K33" s="62"/>
      <c r="L33" s="62"/>
      <c r="M33" s="62"/>
      <c r="N33" s="62"/>
      <c r="O33" s="62"/>
    </row>
    <row r="34" spans="1:15" ht="15" customHeight="1">
      <c r="A34" s="114"/>
      <c r="B34" s="115"/>
      <c r="C34" s="56">
        <v>2017</v>
      </c>
      <c r="D34" s="25">
        <f t="shared" si="1"/>
        <v>96593.2</v>
      </c>
      <c r="E34" s="25">
        <f>'пер меропр'!H61</f>
        <v>0</v>
      </c>
      <c r="F34" s="25">
        <f>'пер меропр'!I61</f>
        <v>8836.2999999999993</v>
      </c>
      <c r="G34" s="25">
        <f>'пер меропр'!J61</f>
        <v>79316.7</v>
      </c>
      <c r="H34" s="25">
        <f>'пер меропр'!K61</f>
        <v>8440.2000000000007</v>
      </c>
      <c r="I34" s="8"/>
      <c r="J34" s="62"/>
      <c r="K34" s="62"/>
      <c r="L34" s="62"/>
      <c r="M34" s="62"/>
      <c r="N34" s="62"/>
      <c r="O34" s="62"/>
    </row>
    <row r="35" spans="1:15" ht="15" customHeight="1">
      <c r="A35" s="114"/>
      <c r="B35" s="115"/>
      <c r="C35" s="63">
        <v>2018</v>
      </c>
      <c r="D35" s="25">
        <f t="shared" si="1"/>
        <v>104245.5</v>
      </c>
      <c r="E35" s="25">
        <f>'пер меропр'!H62</f>
        <v>0</v>
      </c>
      <c r="F35" s="25">
        <f>'пер меропр'!I62</f>
        <v>5757.2</v>
      </c>
      <c r="G35" s="25">
        <f>'пер меропр'!J62</f>
        <v>90888.3</v>
      </c>
      <c r="H35" s="25">
        <f>'пер меропр'!K62</f>
        <v>7600</v>
      </c>
      <c r="I35" s="8"/>
      <c r="J35" s="62"/>
      <c r="K35" s="62"/>
      <c r="L35" s="62"/>
      <c r="M35" s="62"/>
      <c r="N35" s="62"/>
      <c r="O35" s="62"/>
    </row>
    <row r="36" spans="1:15" ht="15" customHeight="1">
      <c r="A36" s="114"/>
      <c r="B36" s="115"/>
      <c r="C36" s="63">
        <v>2019</v>
      </c>
      <c r="D36" s="25">
        <f t="shared" si="1"/>
        <v>120438.99999999999</v>
      </c>
      <c r="E36" s="25">
        <f>'пер меропр'!H63</f>
        <v>0</v>
      </c>
      <c r="F36" s="25">
        <f>'пер меропр'!I63</f>
        <v>18693.2</v>
      </c>
      <c r="G36" s="25">
        <f>'пер меропр'!J63</f>
        <v>94145.799999999988</v>
      </c>
      <c r="H36" s="25">
        <f>'пер меропр'!K63</f>
        <v>7600</v>
      </c>
      <c r="I36" s="8"/>
      <c r="J36" s="62"/>
      <c r="K36" s="62"/>
      <c r="L36" s="62"/>
      <c r="M36" s="62"/>
      <c r="N36" s="62"/>
      <c r="O36" s="62"/>
    </row>
    <row r="37" spans="1:15" ht="15" customHeight="1">
      <c r="A37" s="114"/>
      <c r="B37" s="115"/>
      <c r="C37" s="63">
        <v>2020</v>
      </c>
      <c r="D37" s="25">
        <f t="shared" si="1"/>
        <v>120148.59999999999</v>
      </c>
      <c r="E37" s="25">
        <f>'пер меропр'!H64</f>
        <v>2966.4</v>
      </c>
      <c r="F37" s="25">
        <f>'пер меропр'!I64</f>
        <v>1241.0999999999999</v>
      </c>
      <c r="G37" s="25">
        <f>'пер меропр'!J64</f>
        <v>108341.09999999999</v>
      </c>
      <c r="H37" s="25">
        <f>'пер меропр'!K64</f>
        <v>7600</v>
      </c>
      <c r="I37" s="23">
        <f>F37+G37+E37</f>
        <v>112548.59999999999</v>
      </c>
      <c r="J37" s="62">
        <v>600</v>
      </c>
      <c r="K37" s="7">
        <v>0</v>
      </c>
      <c r="L37" s="7">
        <v>0</v>
      </c>
      <c r="M37" s="62"/>
      <c r="N37" s="62"/>
      <c r="O37" s="62"/>
    </row>
    <row r="38" spans="1:15" ht="15.75" customHeight="1">
      <c r="A38" s="114"/>
      <c r="B38" s="115"/>
      <c r="C38" s="63">
        <v>2021</v>
      </c>
      <c r="D38" s="25">
        <f t="shared" si="1"/>
        <v>133388.09999999998</v>
      </c>
      <c r="E38" s="25">
        <f>'пер меропр'!H65</f>
        <v>0</v>
      </c>
      <c r="F38" s="25">
        <f>'пер меропр'!I65</f>
        <v>4111.3999999999996</v>
      </c>
      <c r="G38" s="25">
        <f>'пер меропр'!J65</f>
        <v>121676.7</v>
      </c>
      <c r="H38" s="25">
        <f>'пер меропр'!K65</f>
        <v>7600</v>
      </c>
      <c r="I38" s="23">
        <f>F38+G38+E38</f>
        <v>125788.09999999999</v>
      </c>
      <c r="J38" s="62">
        <v>93.1</v>
      </c>
      <c r="K38" s="62"/>
      <c r="L38" s="62"/>
      <c r="M38" s="62"/>
      <c r="N38" s="62"/>
      <c r="O38" s="62"/>
    </row>
    <row r="39" spans="1:15" ht="15.75" customHeight="1">
      <c r="A39" s="114"/>
      <c r="B39" s="116"/>
      <c r="C39" s="63">
        <v>2022</v>
      </c>
      <c r="D39" s="25">
        <f>G39+F39+H39</f>
        <v>419346.5</v>
      </c>
      <c r="E39" s="25">
        <f>'пер меропр'!H66</f>
        <v>0</v>
      </c>
      <c r="F39" s="25">
        <f>'пер меропр'!I66</f>
        <v>170691.4</v>
      </c>
      <c r="G39" s="25">
        <f>'пер меропр'!J66</f>
        <v>241055.1</v>
      </c>
      <c r="H39" s="25">
        <f>'пер меропр'!K66</f>
        <v>7600</v>
      </c>
      <c r="I39" s="8"/>
      <c r="J39" s="62">
        <v>4312.3</v>
      </c>
      <c r="K39" s="7"/>
      <c r="L39" s="62"/>
      <c r="M39" s="62"/>
      <c r="N39" s="62"/>
      <c r="O39" s="62"/>
    </row>
    <row r="40" spans="1:15" ht="15.75" customHeight="1">
      <c r="A40" s="114"/>
      <c r="B40" s="116"/>
      <c r="C40" s="63">
        <v>2023</v>
      </c>
      <c r="D40" s="25">
        <f t="shared" si="1"/>
        <v>132686.20000000001</v>
      </c>
      <c r="E40" s="25">
        <f>'пер меропр'!H67</f>
        <v>0</v>
      </c>
      <c r="F40" s="25">
        <f>'пер меропр'!I67</f>
        <v>6881.4</v>
      </c>
      <c r="G40" s="25">
        <f>'пер меропр'!J67</f>
        <v>118204.8</v>
      </c>
      <c r="H40" s="25">
        <f>'пер меропр'!K67</f>
        <v>7600</v>
      </c>
      <c r="I40" s="8"/>
      <c r="J40" s="7">
        <f>G37+J37+J38+J39</f>
        <v>113346.5</v>
      </c>
      <c r="K40" s="62"/>
      <c r="L40" s="62"/>
      <c r="M40" s="62"/>
      <c r="N40" s="62"/>
      <c r="O40" s="62"/>
    </row>
    <row r="41" spans="1:15" ht="15.75" customHeight="1">
      <c r="A41" s="114"/>
      <c r="B41" s="116"/>
      <c r="C41" s="63">
        <v>2024</v>
      </c>
      <c r="D41" s="25">
        <f t="shared" ref="D41:D72" si="2">SUM(E41:H41)</f>
        <v>127566.19999999998</v>
      </c>
      <c r="E41" s="25">
        <f>'пер меропр'!H68</f>
        <v>0</v>
      </c>
      <c r="F41" s="25">
        <f>'пер меропр'!I68</f>
        <v>2017.4</v>
      </c>
      <c r="G41" s="25">
        <f>'пер меропр'!J68</f>
        <v>117948.79999999999</v>
      </c>
      <c r="H41" s="25">
        <f>'пер меропр'!K68</f>
        <v>7600</v>
      </c>
      <c r="I41" s="8"/>
      <c r="J41" s="7">
        <v>0</v>
      </c>
      <c r="K41" s="62"/>
      <c r="L41" s="62"/>
      <c r="M41" s="62"/>
      <c r="N41" s="62"/>
      <c r="O41" s="62"/>
    </row>
    <row r="42" spans="1:15" ht="15.75" customHeight="1">
      <c r="A42" s="114">
        <v>4</v>
      </c>
      <c r="B42" s="115" t="s">
        <v>88</v>
      </c>
      <c r="C42" s="56" t="s">
        <v>16</v>
      </c>
      <c r="D42" s="25">
        <f t="shared" si="2"/>
        <v>21754.3</v>
      </c>
      <c r="E42" s="25">
        <f>SUM(E43:E52)</f>
        <v>0</v>
      </c>
      <c r="F42" s="25">
        <f>SUM(F43:F52)</f>
        <v>0</v>
      </c>
      <c r="G42" s="25">
        <f>SUM(G43:G52)</f>
        <v>21712.3</v>
      </c>
      <c r="H42" s="25">
        <f>SUM(H43:H52)</f>
        <v>42</v>
      </c>
      <c r="I42" s="8"/>
      <c r="J42" s="62"/>
      <c r="K42" s="62"/>
      <c r="L42" s="62"/>
      <c r="M42" s="62"/>
      <c r="N42" s="62"/>
      <c r="O42" s="62"/>
    </row>
    <row r="43" spans="1:15" ht="15" customHeight="1">
      <c r="A43" s="114"/>
      <c r="B43" s="115"/>
      <c r="C43" s="56">
        <v>2015</v>
      </c>
      <c r="D43" s="25">
        <f t="shared" si="2"/>
        <v>1374</v>
      </c>
      <c r="E43" s="25">
        <f>'пер меропр'!H389</f>
        <v>0</v>
      </c>
      <c r="F43" s="25">
        <f>'пер меропр'!I389</f>
        <v>0</v>
      </c>
      <c r="G43" s="25">
        <f>'пер меропр'!J389</f>
        <v>1353</v>
      </c>
      <c r="H43" s="25">
        <f>'пер меропр'!K389</f>
        <v>21</v>
      </c>
      <c r="I43" s="8"/>
      <c r="J43" s="62"/>
      <c r="K43" s="62"/>
      <c r="L43" s="62"/>
      <c r="M43" s="62"/>
      <c r="N43" s="62"/>
      <c r="O43" s="62"/>
    </row>
    <row r="44" spans="1:15" ht="15" customHeight="1">
      <c r="A44" s="114"/>
      <c r="B44" s="115"/>
      <c r="C44" s="56">
        <v>2016</v>
      </c>
      <c r="D44" s="25">
        <f t="shared" si="2"/>
        <v>1638</v>
      </c>
      <c r="E44" s="25">
        <f>'пер меропр'!H390</f>
        <v>0</v>
      </c>
      <c r="F44" s="25">
        <f>'пер меропр'!I390</f>
        <v>0</v>
      </c>
      <c r="G44" s="25">
        <f>'пер меропр'!J390</f>
        <v>1617</v>
      </c>
      <c r="H44" s="25">
        <f>'пер меропр'!K390</f>
        <v>21</v>
      </c>
      <c r="I44" s="8"/>
      <c r="J44" s="62"/>
      <c r="K44" s="62"/>
      <c r="L44" s="62"/>
      <c r="M44" s="62"/>
      <c r="N44" s="62"/>
      <c r="O44" s="62"/>
    </row>
    <row r="45" spans="1:15" ht="15" customHeight="1">
      <c r="A45" s="114"/>
      <c r="B45" s="115"/>
      <c r="C45" s="56">
        <v>2017</v>
      </c>
      <c r="D45" s="25">
        <f t="shared" si="2"/>
        <v>1690</v>
      </c>
      <c r="E45" s="25">
        <f>'пер меропр'!H391</f>
        <v>0</v>
      </c>
      <c r="F45" s="25">
        <f>'пер меропр'!I391</f>
        <v>0</v>
      </c>
      <c r="G45" s="25">
        <f>'пер меропр'!J391</f>
        <v>1690</v>
      </c>
      <c r="H45" s="25">
        <f>'пер меропр'!K391</f>
        <v>0</v>
      </c>
      <c r="I45" s="8"/>
      <c r="J45" s="62"/>
      <c r="K45" s="62"/>
      <c r="L45" s="62"/>
      <c r="M45" s="62"/>
      <c r="N45" s="62"/>
      <c r="O45" s="62"/>
    </row>
    <row r="46" spans="1:15" ht="15" customHeight="1">
      <c r="A46" s="114"/>
      <c r="B46" s="115"/>
      <c r="C46" s="63">
        <v>2018</v>
      </c>
      <c r="D46" s="25">
        <f t="shared" si="2"/>
        <v>2011</v>
      </c>
      <c r="E46" s="25">
        <f>'пер меропр'!H392</f>
        <v>0</v>
      </c>
      <c r="F46" s="25">
        <f>'пер меропр'!I392</f>
        <v>0</v>
      </c>
      <c r="G46" s="25">
        <f>'пер меропр'!J392</f>
        <v>2011</v>
      </c>
      <c r="H46" s="25">
        <f>'пер меропр'!K392</f>
        <v>0</v>
      </c>
      <c r="I46" s="8"/>
      <c r="J46" s="62"/>
      <c r="K46" s="62"/>
      <c r="L46" s="62"/>
      <c r="M46" s="62"/>
      <c r="N46" s="62"/>
      <c r="O46" s="62"/>
    </row>
    <row r="47" spans="1:15" ht="15" customHeight="1">
      <c r="A47" s="114"/>
      <c r="B47" s="115"/>
      <c r="C47" s="63">
        <v>2019</v>
      </c>
      <c r="D47" s="25">
        <f t="shared" si="2"/>
        <v>2180</v>
      </c>
      <c r="E47" s="25">
        <f>'пер меропр'!H393</f>
        <v>0</v>
      </c>
      <c r="F47" s="25">
        <f>'пер меропр'!I393</f>
        <v>0</v>
      </c>
      <c r="G47" s="25">
        <f>'пер меропр'!J393</f>
        <v>2180</v>
      </c>
      <c r="H47" s="25">
        <f>'пер меропр'!K393</f>
        <v>0</v>
      </c>
      <c r="I47" s="8"/>
      <c r="J47" s="62"/>
      <c r="K47" s="62"/>
      <c r="L47" s="62"/>
      <c r="M47" s="62"/>
      <c r="N47" s="62"/>
      <c r="O47" s="62"/>
    </row>
    <row r="48" spans="1:15" ht="15" customHeight="1">
      <c r="A48" s="114"/>
      <c r="B48" s="115"/>
      <c r="C48" s="63">
        <v>2020</v>
      </c>
      <c r="D48" s="25">
        <f t="shared" si="2"/>
        <v>2207</v>
      </c>
      <c r="E48" s="25">
        <f>'пер меропр'!H394</f>
        <v>0</v>
      </c>
      <c r="F48" s="25">
        <f>'пер меропр'!I394</f>
        <v>0</v>
      </c>
      <c r="G48" s="25">
        <f>'пер меропр'!J394</f>
        <v>2207</v>
      </c>
      <c r="H48" s="25">
        <f>'пер меропр'!K394</f>
        <v>0</v>
      </c>
      <c r="I48" s="8"/>
      <c r="J48" s="62"/>
      <c r="K48" s="62"/>
      <c r="L48" s="62"/>
      <c r="M48" s="62"/>
      <c r="N48" s="62"/>
      <c r="O48" s="62"/>
    </row>
    <row r="49" spans="1:15" ht="15.75" customHeight="1">
      <c r="A49" s="114"/>
      <c r="B49" s="115"/>
      <c r="C49" s="63">
        <v>2021</v>
      </c>
      <c r="D49" s="25">
        <f t="shared" si="2"/>
        <v>2320.3000000000002</v>
      </c>
      <c r="E49" s="25">
        <f>'пер меропр'!H395</f>
        <v>0</v>
      </c>
      <c r="F49" s="25">
        <f>'пер меропр'!I395</f>
        <v>0</v>
      </c>
      <c r="G49" s="25">
        <f>'пер меропр'!J395</f>
        <v>2320.3000000000002</v>
      </c>
      <c r="H49" s="25">
        <f>'пер меропр'!K395</f>
        <v>0</v>
      </c>
      <c r="I49" s="8"/>
      <c r="J49" s="62"/>
      <c r="K49" s="62"/>
      <c r="L49" s="62"/>
      <c r="M49" s="62"/>
      <c r="N49" s="62"/>
      <c r="O49" s="62"/>
    </row>
    <row r="50" spans="1:15" ht="15.75" customHeight="1">
      <c r="A50" s="114"/>
      <c r="B50" s="116"/>
      <c r="C50" s="63">
        <v>2022</v>
      </c>
      <c r="D50" s="25">
        <f t="shared" si="2"/>
        <v>2838.6</v>
      </c>
      <c r="E50" s="25">
        <f>'пер меропр'!H396</f>
        <v>0</v>
      </c>
      <c r="F50" s="25">
        <f>'пер меропр'!I396</f>
        <v>0</v>
      </c>
      <c r="G50" s="25">
        <f>'пер меропр'!J396</f>
        <v>2838.6</v>
      </c>
      <c r="H50" s="25">
        <f>'пер меропр'!K396</f>
        <v>0</v>
      </c>
      <c r="I50" s="8"/>
      <c r="J50" s="62"/>
      <c r="K50" s="62"/>
      <c r="L50" s="62"/>
      <c r="M50" s="62"/>
      <c r="N50" s="62"/>
      <c r="O50" s="62"/>
    </row>
    <row r="51" spans="1:15" ht="15.75" customHeight="1">
      <c r="A51" s="114"/>
      <c r="B51" s="116"/>
      <c r="C51" s="63">
        <v>2023</v>
      </c>
      <c r="D51" s="25">
        <f t="shared" si="2"/>
        <v>2747.7</v>
      </c>
      <c r="E51" s="25">
        <f>'пер меропр'!H397</f>
        <v>0</v>
      </c>
      <c r="F51" s="25">
        <f>'пер меропр'!I397</f>
        <v>0</v>
      </c>
      <c r="G51" s="25">
        <f>'пер меропр'!J397</f>
        <v>2747.7</v>
      </c>
      <c r="H51" s="25">
        <f>'пер меропр'!K397</f>
        <v>0</v>
      </c>
      <c r="I51" s="8"/>
      <c r="J51" s="62"/>
      <c r="K51" s="62"/>
      <c r="L51" s="62"/>
      <c r="M51" s="62"/>
      <c r="N51" s="62"/>
      <c r="O51" s="62"/>
    </row>
    <row r="52" spans="1:15" ht="15.75" customHeight="1">
      <c r="A52" s="114"/>
      <c r="B52" s="116"/>
      <c r="C52" s="63">
        <v>2024</v>
      </c>
      <c r="D52" s="25">
        <f t="shared" si="2"/>
        <v>2747.7</v>
      </c>
      <c r="E52" s="25">
        <f>'пер меропр'!H398</f>
        <v>0</v>
      </c>
      <c r="F52" s="25">
        <f>'пер меропр'!I398</f>
        <v>0</v>
      </c>
      <c r="G52" s="25">
        <f>'пер меропр'!J398</f>
        <v>2747.7</v>
      </c>
      <c r="H52" s="25">
        <f>'пер меропр'!K398</f>
        <v>0</v>
      </c>
      <c r="I52" s="8"/>
      <c r="J52" s="62"/>
      <c r="K52" s="62"/>
      <c r="L52" s="62"/>
      <c r="M52" s="62"/>
      <c r="N52" s="62"/>
      <c r="O52" s="62"/>
    </row>
    <row r="53" spans="1:15" ht="15.75" customHeight="1">
      <c r="A53" s="114">
        <v>5</v>
      </c>
      <c r="B53" s="92" t="s">
        <v>92</v>
      </c>
      <c r="C53" s="56" t="s">
        <v>16</v>
      </c>
      <c r="D53" s="25">
        <f t="shared" si="2"/>
        <v>8202</v>
      </c>
      <c r="E53" s="25">
        <f>SUM(E54:E63)</f>
        <v>0</v>
      </c>
      <c r="F53" s="25">
        <f>SUM(F54:F63)</f>
        <v>0</v>
      </c>
      <c r="G53" s="25">
        <f>SUM(G54:G63)</f>
        <v>8202</v>
      </c>
      <c r="H53" s="25">
        <f>SUM(H54:H63)</f>
        <v>0</v>
      </c>
      <c r="I53" s="8"/>
      <c r="J53" s="62"/>
      <c r="K53" s="62"/>
      <c r="L53" s="62"/>
      <c r="M53" s="62"/>
      <c r="N53" s="62"/>
      <c r="O53" s="62"/>
    </row>
    <row r="54" spans="1:15" ht="15.75" customHeight="1">
      <c r="A54" s="114"/>
      <c r="B54" s="92"/>
      <c r="C54" s="56">
        <v>2015</v>
      </c>
      <c r="D54" s="25">
        <f t="shared" si="2"/>
        <v>2030</v>
      </c>
      <c r="E54" s="25">
        <f>'пер меропр'!H411</f>
        <v>0</v>
      </c>
      <c r="F54" s="25">
        <f>'пер меропр'!I411</f>
        <v>0</v>
      </c>
      <c r="G54" s="25">
        <f>'пер меропр'!J411</f>
        <v>2030</v>
      </c>
      <c r="H54" s="25">
        <f>'пер меропр'!K411</f>
        <v>0</v>
      </c>
      <c r="I54" s="8"/>
      <c r="J54" s="62"/>
      <c r="K54" s="62"/>
      <c r="L54" s="62"/>
      <c r="M54" s="62"/>
      <c r="N54" s="62"/>
      <c r="O54" s="62"/>
    </row>
    <row r="55" spans="1:15" ht="15.75" customHeight="1">
      <c r="A55" s="114"/>
      <c r="B55" s="92"/>
      <c r="C55" s="56">
        <v>2016</v>
      </c>
      <c r="D55" s="25">
        <f t="shared" si="2"/>
        <v>680</v>
      </c>
      <c r="E55" s="25">
        <f>'пер меропр'!H412</f>
        <v>0</v>
      </c>
      <c r="F55" s="25">
        <f>'пер меропр'!I412</f>
        <v>0</v>
      </c>
      <c r="G55" s="25">
        <f>'пер меропр'!J412</f>
        <v>680</v>
      </c>
      <c r="H55" s="25">
        <f>'пер меропр'!K412</f>
        <v>0</v>
      </c>
      <c r="I55" s="8"/>
      <c r="J55" s="62"/>
      <c r="K55" s="62"/>
      <c r="L55" s="62"/>
      <c r="M55" s="62"/>
      <c r="N55" s="62"/>
      <c r="O55" s="62"/>
    </row>
    <row r="56" spans="1:15" ht="15" customHeight="1">
      <c r="A56" s="114"/>
      <c r="B56" s="92"/>
      <c r="C56" s="56">
        <v>2017</v>
      </c>
      <c r="D56" s="25">
        <f t="shared" si="2"/>
        <v>930</v>
      </c>
      <c r="E56" s="25">
        <f>'пер меропр'!H413</f>
        <v>0</v>
      </c>
      <c r="F56" s="25">
        <f>'пер меропр'!I413</f>
        <v>0</v>
      </c>
      <c r="G56" s="25">
        <f>'пер меропр'!J413</f>
        <v>930</v>
      </c>
      <c r="H56" s="25">
        <f>'пер меропр'!K413</f>
        <v>0</v>
      </c>
      <c r="I56" s="8"/>
      <c r="J56" s="62"/>
      <c r="K56" s="62"/>
      <c r="L56" s="62"/>
      <c r="M56" s="62"/>
      <c r="N56" s="62"/>
      <c r="O56" s="62"/>
    </row>
    <row r="57" spans="1:15" ht="15" customHeight="1">
      <c r="A57" s="114"/>
      <c r="B57" s="92"/>
      <c r="C57" s="56">
        <v>2018</v>
      </c>
      <c r="D57" s="25">
        <f t="shared" si="2"/>
        <v>550</v>
      </c>
      <c r="E57" s="25">
        <f>'пер меропр'!H414</f>
        <v>0</v>
      </c>
      <c r="F57" s="25">
        <f>'пер меропр'!I414</f>
        <v>0</v>
      </c>
      <c r="G57" s="25">
        <f>'пер меропр'!J414</f>
        <v>550</v>
      </c>
      <c r="H57" s="25">
        <f>'пер меропр'!K414</f>
        <v>0</v>
      </c>
      <c r="I57" s="8"/>
      <c r="J57" s="62"/>
      <c r="K57" s="62"/>
      <c r="L57" s="62"/>
      <c r="M57" s="62"/>
      <c r="N57" s="62"/>
      <c r="O57" s="62"/>
    </row>
    <row r="58" spans="1:15" ht="15" customHeight="1">
      <c r="A58" s="114"/>
      <c r="B58" s="92"/>
      <c r="C58" s="56">
        <v>2019</v>
      </c>
      <c r="D58" s="25">
        <f t="shared" si="2"/>
        <v>800</v>
      </c>
      <c r="E58" s="25">
        <f>'пер меропр'!H415</f>
        <v>0</v>
      </c>
      <c r="F58" s="25">
        <f>'пер меропр'!I415</f>
        <v>0</v>
      </c>
      <c r="G58" s="25">
        <f>'пер меропр'!J415</f>
        <v>800</v>
      </c>
      <c r="H58" s="25">
        <f>'пер меропр'!K415</f>
        <v>0</v>
      </c>
      <c r="I58" s="8"/>
      <c r="J58" s="62"/>
      <c r="K58" s="62"/>
      <c r="L58" s="62"/>
      <c r="M58" s="62"/>
      <c r="N58" s="62"/>
      <c r="O58" s="62"/>
    </row>
    <row r="59" spans="1:15" ht="15" customHeight="1">
      <c r="A59" s="114"/>
      <c r="B59" s="92"/>
      <c r="C59" s="56">
        <v>2020</v>
      </c>
      <c r="D59" s="25">
        <f t="shared" si="2"/>
        <v>400</v>
      </c>
      <c r="E59" s="25">
        <f>'пер меропр'!H416</f>
        <v>0</v>
      </c>
      <c r="F59" s="25">
        <f>'пер меропр'!I416</f>
        <v>0</v>
      </c>
      <c r="G59" s="25">
        <f>'пер меропр'!J416</f>
        <v>400</v>
      </c>
      <c r="H59" s="25">
        <f>'пер меропр'!K416</f>
        <v>0</v>
      </c>
      <c r="I59" s="8"/>
      <c r="J59" s="62"/>
      <c r="K59" s="62"/>
      <c r="L59" s="62"/>
      <c r="M59" s="62"/>
      <c r="N59" s="62"/>
      <c r="O59" s="62"/>
    </row>
    <row r="60" spans="1:15" ht="15.75" customHeight="1">
      <c r="A60" s="114"/>
      <c r="B60" s="92"/>
      <c r="C60" s="56">
        <v>2021</v>
      </c>
      <c r="D60" s="25">
        <f t="shared" si="2"/>
        <v>812</v>
      </c>
      <c r="E60" s="25">
        <f>'пер меропр'!H417</f>
        <v>0</v>
      </c>
      <c r="F60" s="25">
        <f>'пер меропр'!I417</f>
        <v>0</v>
      </c>
      <c r="G60" s="25">
        <f>'пер меропр'!J417</f>
        <v>812</v>
      </c>
      <c r="H60" s="25">
        <f>'пер меропр'!K417</f>
        <v>0</v>
      </c>
      <c r="I60" s="8"/>
      <c r="J60" s="62"/>
      <c r="K60" s="62"/>
      <c r="L60" s="62"/>
      <c r="M60" s="62"/>
      <c r="N60" s="62"/>
      <c r="O60" s="62"/>
    </row>
    <row r="61" spans="1:15" ht="15.75" customHeight="1">
      <c r="A61" s="114"/>
      <c r="B61" s="72"/>
      <c r="C61" s="56">
        <v>2022</v>
      </c>
      <c r="D61" s="25">
        <f t="shared" si="2"/>
        <v>900</v>
      </c>
      <c r="E61" s="25">
        <f>'пер меропр'!H418</f>
        <v>0</v>
      </c>
      <c r="F61" s="25">
        <f>'пер меропр'!I418</f>
        <v>0</v>
      </c>
      <c r="G61" s="25">
        <f>'пер меропр'!J418</f>
        <v>900</v>
      </c>
      <c r="H61" s="25">
        <f>'пер меропр'!K418</f>
        <v>0</v>
      </c>
      <c r="I61" s="8"/>
      <c r="J61" s="62"/>
      <c r="K61" s="62"/>
      <c r="L61" s="62"/>
      <c r="M61" s="62"/>
      <c r="N61" s="62"/>
      <c r="O61" s="62"/>
    </row>
    <row r="62" spans="1:15" ht="15.75" customHeight="1">
      <c r="A62" s="114"/>
      <c r="B62" s="72"/>
      <c r="C62" s="56">
        <v>2023</v>
      </c>
      <c r="D62" s="25">
        <f t="shared" si="2"/>
        <v>550</v>
      </c>
      <c r="E62" s="25">
        <f>'пер меропр'!H419</f>
        <v>0</v>
      </c>
      <c r="F62" s="25">
        <f>'пер меропр'!I419</f>
        <v>0</v>
      </c>
      <c r="G62" s="25">
        <f>'пер меропр'!J419</f>
        <v>550</v>
      </c>
      <c r="H62" s="25">
        <f>'пер меропр'!K419</f>
        <v>0</v>
      </c>
      <c r="I62" s="8"/>
      <c r="J62" s="62"/>
      <c r="K62" s="62"/>
      <c r="L62" s="62"/>
      <c r="M62" s="62"/>
      <c r="N62" s="62"/>
      <c r="O62" s="62"/>
    </row>
    <row r="63" spans="1:15" ht="15.75" customHeight="1">
      <c r="A63" s="114"/>
      <c r="B63" s="72"/>
      <c r="C63" s="56">
        <v>2024</v>
      </c>
      <c r="D63" s="25">
        <f t="shared" si="2"/>
        <v>550</v>
      </c>
      <c r="E63" s="25">
        <f>'пер меропр'!H420</f>
        <v>0</v>
      </c>
      <c r="F63" s="25">
        <f>'пер меропр'!I420</f>
        <v>0</v>
      </c>
      <c r="G63" s="25">
        <f>'пер меропр'!J420</f>
        <v>550</v>
      </c>
      <c r="H63" s="25">
        <f>'пер меропр'!K420</f>
        <v>0</v>
      </c>
      <c r="I63" s="8"/>
      <c r="J63" s="62"/>
      <c r="K63" s="62"/>
      <c r="L63" s="62"/>
      <c r="M63" s="62"/>
      <c r="N63" s="62"/>
      <c r="O63" s="62"/>
    </row>
    <row r="64" spans="1:15">
      <c r="A64" s="117">
        <v>6</v>
      </c>
      <c r="B64" s="118" t="s">
        <v>96</v>
      </c>
      <c r="C64" s="56" t="s">
        <v>16</v>
      </c>
      <c r="D64" s="25">
        <f t="shared" si="2"/>
        <v>10535</v>
      </c>
      <c r="E64" s="25">
        <f>SUM(E65:E74)</f>
        <v>0</v>
      </c>
      <c r="F64" s="25">
        <f>SUM(F65:F74)</f>
        <v>0</v>
      </c>
      <c r="G64" s="25">
        <f>SUM(G65:G74)</f>
        <v>10535</v>
      </c>
      <c r="H64" s="25">
        <f>SUM(H65:H74)</f>
        <v>0</v>
      </c>
      <c r="I64" s="8"/>
      <c r="J64" s="62"/>
      <c r="K64" s="62"/>
      <c r="L64" s="62"/>
      <c r="M64" s="62"/>
      <c r="N64" s="62"/>
      <c r="O64" s="62"/>
    </row>
    <row r="65" spans="1:16" ht="15.75" customHeight="1">
      <c r="A65" s="117"/>
      <c r="B65" s="118"/>
      <c r="C65" s="56">
        <v>2015</v>
      </c>
      <c r="D65" s="25">
        <f t="shared" si="2"/>
        <v>835</v>
      </c>
      <c r="E65" s="25">
        <f>'пер меропр'!H433</f>
        <v>0</v>
      </c>
      <c r="F65" s="25">
        <f>'пер меропр'!I433</f>
        <v>0</v>
      </c>
      <c r="G65" s="25">
        <f>'пер меропр'!J433</f>
        <v>835</v>
      </c>
      <c r="H65" s="25">
        <f>'пер меропр'!K433</f>
        <v>0</v>
      </c>
      <c r="I65" s="8"/>
      <c r="J65" s="62"/>
      <c r="K65" s="62"/>
      <c r="L65" s="62"/>
      <c r="M65" s="62"/>
      <c r="N65" s="62"/>
      <c r="O65" s="62"/>
    </row>
    <row r="66" spans="1:16">
      <c r="A66" s="117"/>
      <c r="B66" s="118"/>
      <c r="C66" s="56">
        <v>2016</v>
      </c>
      <c r="D66" s="25">
        <f t="shared" si="2"/>
        <v>1000</v>
      </c>
      <c r="E66" s="25">
        <f>'пер меропр'!H434</f>
        <v>0</v>
      </c>
      <c r="F66" s="25">
        <f>'пер меропр'!I434</f>
        <v>0</v>
      </c>
      <c r="G66" s="25">
        <f>'пер меропр'!J434</f>
        <v>1000</v>
      </c>
      <c r="H66" s="25">
        <f>'пер меропр'!K434</f>
        <v>0</v>
      </c>
      <c r="I66" s="8"/>
      <c r="J66" s="62"/>
      <c r="K66" s="62"/>
      <c r="L66" s="62"/>
      <c r="M66" s="62"/>
      <c r="N66" s="62"/>
      <c r="O66" s="62"/>
    </row>
    <row r="67" spans="1:16">
      <c r="A67" s="117"/>
      <c r="B67" s="118"/>
      <c r="C67" s="56">
        <v>2017</v>
      </c>
      <c r="D67" s="25">
        <f t="shared" si="2"/>
        <v>1500</v>
      </c>
      <c r="E67" s="25">
        <f>'пер меропр'!H435</f>
        <v>0</v>
      </c>
      <c r="F67" s="25">
        <f>'пер меропр'!I435</f>
        <v>0</v>
      </c>
      <c r="G67" s="25">
        <f>'пер меропр'!J435</f>
        <v>1500</v>
      </c>
      <c r="H67" s="25">
        <f>'пер меропр'!K435</f>
        <v>0</v>
      </c>
      <c r="I67" s="8"/>
      <c r="J67" s="62"/>
      <c r="K67" s="62"/>
      <c r="L67" s="62"/>
      <c r="M67" s="62"/>
      <c r="N67" s="62"/>
      <c r="O67" s="62"/>
    </row>
    <row r="68" spans="1:16">
      <c r="A68" s="117"/>
      <c r="B68" s="118"/>
      <c r="C68" s="63">
        <v>2018</v>
      </c>
      <c r="D68" s="25">
        <f t="shared" si="2"/>
        <v>1500</v>
      </c>
      <c r="E68" s="25">
        <f>'пер меропр'!H436</f>
        <v>0</v>
      </c>
      <c r="F68" s="25">
        <f>'пер меропр'!I436</f>
        <v>0</v>
      </c>
      <c r="G68" s="25">
        <f>'пер меропр'!J436</f>
        <v>1500</v>
      </c>
      <c r="H68" s="25">
        <f>'пер меропр'!K436</f>
        <v>0</v>
      </c>
      <c r="I68" s="8"/>
      <c r="J68" s="62"/>
      <c r="K68" s="62"/>
      <c r="L68" s="62"/>
      <c r="M68" s="62"/>
      <c r="N68" s="62"/>
      <c r="O68" s="62"/>
    </row>
    <row r="69" spans="1:16">
      <c r="A69" s="117"/>
      <c r="B69" s="118"/>
      <c r="C69" s="63">
        <v>2019</v>
      </c>
      <c r="D69" s="25">
        <f t="shared" si="2"/>
        <v>1500</v>
      </c>
      <c r="E69" s="25">
        <f>'пер меропр'!H437</f>
        <v>0</v>
      </c>
      <c r="F69" s="25">
        <f>'пер меропр'!I437</f>
        <v>0</v>
      </c>
      <c r="G69" s="25">
        <f>'пер меропр'!J437</f>
        <v>1500</v>
      </c>
      <c r="H69" s="25">
        <f>'пер меропр'!K437</f>
        <v>0</v>
      </c>
      <c r="I69" s="8"/>
      <c r="J69" s="62"/>
      <c r="K69" s="62"/>
      <c r="L69" s="62"/>
      <c r="M69" s="62"/>
      <c r="N69" s="62"/>
      <c r="O69" s="62"/>
    </row>
    <row r="70" spans="1:16">
      <c r="A70" s="117"/>
      <c r="B70" s="118"/>
      <c r="C70" s="63">
        <v>2020</v>
      </c>
      <c r="D70" s="25">
        <f t="shared" si="2"/>
        <v>0</v>
      </c>
      <c r="E70" s="25">
        <f>'пер меропр'!H438</f>
        <v>0</v>
      </c>
      <c r="F70" s="25">
        <f>'пер меропр'!I438</f>
        <v>0</v>
      </c>
      <c r="G70" s="25">
        <f>'пер меропр'!J438</f>
        <v>0</v>
      </c>
      <c r="H70" s="25">
        <f>'пер меропр'!K438</f>
        <v>0</v>
      </c>
      <c r="I70" s="8"/>
      <c r="J70" s="62"/>
      <c r="K70" s="62"/>
      <c r="L70" s="62"/>
      <c r="M70" s="62"/>
      <c r="N70" s="62"/>
      <c r="O70" s="62"/>
    </row>
    <row r="71" spans="1:16">
      <c r="A71" s="117"/>
      <c r="B71" s="118"/>
      <c r="C71" s="63">
        <v>2021</v>
      </c>
      <c r="D71" s="25">
        <v>2200</v>
      </c>
      <c r="E71" s="25">
        <f>'пер меропр'!H439</f>
        <v>0</v>
      </c>
      <c r="F71" s="25">
        <f>'пер меропр'!I439</f>
        <v>0</v>
      </c>
      <c r="G71" s="25">
        <f>'пер меропр'!J439</f>
        <v>2200</v>
      </c>
      <c r="H71" s="25">
        <f>'пер меропр'!K439</f>
        <v>0</v>
      </c>
      <c r="I71" s="8"/>
      <c r="J71" s="62"/>
      <c r="K71" s="62"/>
      <c r="L71" s="62"/>
      <c r="M71" s="62"/>
      <c r="N71" s="62"/>
      <c r="O71" s="62"/>
    </row>
    <row r="72" spans="1:16">
      <c r="A72" s="117"/>
      <c r="B72" s="118"/>
      <c r="C72" s="63">
        <v>2022</v>
      </c>
      <c r="D72" s="25">
        <f t="shared" si="2"/>
        <v>2000</v>
      </c>
      <c r="E72" s="25">
        <f>'пер меропр'!H440</f>
        <v>0</v>
      </c>
      <c r="F72" s="25">
        <f>'пер меропр'!I440</f>
        <v>0</v>
      </c>
      <c r="G72" s="25">
        <f>'пер меропр'!J440</f>
        <v>2000</v>
      </c>
      <c r="H72" s="25">
        <f>'пер меропр'!K440</f>
        <v>0</v>
      </c>
      <c r="I72" s="8"/>
      <c r="J72" s="62"/>
      <c r="K72" s="62"/>
      <c r="L72" s="62"/>
      <c r="M72" s="62"/>
      <c r="N72" s="62"/>
      <c r="O72" s="62"/>
    </row>
    <row r="73" spans="1:16">
      <c r="A73" s="117"/>
      <c r="B73" s="118"/>
      <c r="C73" s="63">
        <v>2023</v>
      </c>
      <c r="D73" s="25">
        <f t="shared" ref="D73:D85" si="3">SUM(E73:H73)</f>
        <v>0</v>
      </c>
      <c r="E73" s="25">
        <f>'пер меропр'!H441</f>
        <v>0</v>
      </c>
      <c r="F73" s="25">
        <f>'пер меропр'!I441</f>
        <v>0</v>
      </c>
      <c r="G73" s="25">
        <f>'пер меропр'!J441</f>
        <v>0</v>
      </c>
      <c r="H73" s="25">
        <f>'пер меропр'!K441</f>
        <v>0</v>
      </c>
      <c r="I73" s="8"/>
      <c r="J73" s="62"/>
      <c r="K73" s="62"/>
      <c r="L73" s="62"/>
      <c r="M73" s="62"/>
      <c r="N73" s="62"/>
      <c r="O73" s="62"/>
    </row>
    <row r="74" spans="1:16">
      <c r="A74" s="117"/>
      <c r="B74" s="118"/>
      <c r="C74" s="63">
        <v>2024</v>
      </c>
      <c r="D74" s="25">
        <f t="shared" si="3"/>
        <v>0</v>
      </c>
      <c r="E74" s="25">
        <f>'пер меропр'!H442</f>
        <v>0</v>
      </c>
      <c r="F74" s="25">
        <f>'пер меропр'!I442</f>
        <v>0</v>
      </c>
      <c r="G74" s="25">
        <f>'пер меропр'!J442</f>
        <v>0</v>
      </c>
      <c r="H74" s="25">
        <f>'пер меропр'!K442</f>
        <v>0</v>
      </c>
      <c r="I74" s="8"/>
      <c r="J74" s="62"/>
      <c r="K74" s="62"/>
      <c r="L74" s="62"/>
      <c r="M74" s="62"/>
      <c r="N74" s="62"/>
      <c r="O74" s="62"/>
    </row>
    <row r="75" spans="1:16" ht="15.95" customHeight="1">
      <c r="A75" s="119">
        <v>7</v>
      </c>
      <c r="B75" s="120" t="s">
        <v>98</v>
      </c>
      <c r="C75" s="36" t="s">
        <v>16</v>
      </c>
      <c r="D75" s="25">
        <f>SUM(E75:H75)</f>
        <v>1486989</v>
      </c>
      <c r="E75" s="25">
        <f>SUM(E76:E85)</f>
        <v>2966.4</v>
      </c>
      <c r="F75" s="25">
        <f t="shared" ref="F75:H75" si="4">SUM(F76:F85)</f>
        <v>219386.69999999998</v>
      </c>
      <c r="G75" s="25">
        <f t="shared" si="4"/>
        <v>1189374.4000000001</v>
      </c>
      <c r="H75" s="25">
        <f t="shared" si="4"/>
        <v>75261.5</v>
      </c>
      <c r="I75" s="8"/>
      <c r="J75" s="62"/>
      <c r="K75" s="7">
        <f>D75-'пер меропр'!G443</f>
        <v>0</v>
      </c>
      <c r="L75" s="7">
        <f>E75-'пер меропр'!H443</f>
        <v>0</v>
      </c>
      <c r="M75" s="7">
        <f>F75-'пер меропр'!I443</f>
        <v>0</v>
      </c>
      <c r="N75" s="7">
        <f>G75-'пер меропр'!J443</f>
        <v>0</v>
      </c>
      <c r="O75" s="7">
        <f>H75-'пер меропр'!K443</f>
        <v>0</v>
      </c>
      <c r="P75" s="7"/>
    </row>
    <row r="76" spans="1:16">
      <c r="A76" s="119"/>
      <c r="B76" s="120"/>
      <c r="C76" s="36">
        <v>2015</v>
      </c>
      <c r="D76" s="25">
        <f t="shared" si="3"/>
        <v>91139.999999999985</v>
      </c>
      <c r="E76" s="25">
        <f t="shared" ref="E76:H85" si="5">E10+E21+E32+E43+E54+E65</f>
        <v>0</v>
      </c>
      <c r="F76" s="25">
        <f t="shared" si="5"/>
        <v>597.9</v>
      </c>
      <c r="G76" s="25">
        <f t="shared" si="5"/>
        <v>83121.899999999994</v>
      </c>
      <c r="H76" s="25">
        <f t="shared" si="5"/>
        <v>7420.2</v>
      </c>
      <c r="I76" s="8"/>
      <c r="J76" s="62"/>
      <c r="K76" s="7">
        <f>D76-'пер меропр'!G444</f>
        <v>0</v>
      </c>
      <c r="L76" s="7">
        <f>E76-'пер меропр'!H444</f>
        <v>0</v>
      </c>
      <c r="M76" s="7">
        <f>F76-'пер меропр'!I444</f>
        <v>0</v>
      </c>
      <c r="N76" s="7">
        <f>G76-'пер меропр'!J444</f>
        <v>0</v>
      </c>
      <c r="O76" s="7">
        <f>H76-'пер меропр'!K444</f>
        <v>0</v>
      </c>
      <c r="P76" s="7"/>
    </row>
    <row r="77" spans="1:16">
      <c r="A77" s="119"/>
      <c r="B77" s="120"/>
      <c r="C77" s="36">
        <v>2016</v>
      </c>
      <c r="D77" s="25">
        <f t="shared" si="3"/>
        <v>88385.5</v>
      </c>
      <c r="E77" s="25">
        <f t="shared" si="5"/>
        <v>0</v>
      </c>
      <c r="F77" s="25">
        <f t="shared" si="5"/>
        <v>559.4</v>
      </c>
      <c r="G77" s="25">
        <f t="shared" si="5"/>
        <v>81625</v>
      </c>
      <c r="H77" s="25">
        <f t="shared" si="5"/>
        <v>6201.1</v>
      </c>
      <c r="I77" s="8"/>
      <c r="J77" s="62"/>
      <c r="K77" s="7">
        <f>D77-'пер меропр'!G445</f>
        <v>0</v>
      </c>
      <c r="L77" s="7">
        <f>E77-'пер меропр'!H445</f>
        <v>0</v>
      </c>
      <c r="M77" s="7">
        <f>F77-'пер меропр'!I445</f>
        <v>0</v>
      </c>
      <c r="N77" s="7">
        <f>G77-'пер меропр'!J445</f>
        <v>0</v>
      </c>
      <c r="O77" s="7">
        <f>H77-'пер меропр'!K445</f>
        <v>0</v>
      </c>
      <c r="P77" s="7"/>
    </row>
    <row r="78" spans="1:16">
      <c r="A78" s="119"/>
      <c r="B78" s="120"/>
      <c r="C78" s="36">
        <v>2017</v>
      </c>
      <c r="D78" s="25">
        <f t="shared" si="3"/>
        <v>102623.2</v>
      </c>
      <c r="E78" s="25">
        <f t="shared" si="5"/>
        <v>0</v>
      </c>
      <c r="F78" s="25">
        <f t="shared" si="5"/>
        <v>8836.2999999999993</v>
      </c>
      <c r="G78" s="25">
        <f t="shared" si="5"/>
        <v>85346.7</v>
      </c>
      <c r="H78" s="25">
        <f t="shared" si="5"/>
        <v>8440.2000000000007</v>
      </c>
      <c r="I78" s="8"/>
      <c r="J78" s="62"/>
      <c r="K78" s="7">
        <f>D78-'пер меропр'!G446</f>
        <v>0</v>
      </c>
      <c r="L78" s="7">
        <f>E78-'пер меропр'!H446</f>
        <v>0</v>
      </c>
      <c r="M78" s="7">
        <f>F78-'пер меропр'!I446</f>
        <v>0</v>
      </c>
      <c r="N78" s="7">
        <f>G78-'пер меропр'!J446</f>
        <v>0</v>
      </c>
      <c r="O78" s="7">
        <f>H78-'пер меропр'!K446</f>
        <v>0</v>
      </c>
      <c r="P78" s="7"/>
    </row>
    <row r="79" spans="1:16">
      <c r="A79" s="119"/>
      <c r="B79" s="120"/>
      <c r="C79" s="47">
        <v>2018</v>
      </c>
      <c r="D79" s="25">
        <f t="shared" si="3"/>
        <v>110592.5</v>
      </c>
      <c r="E79" s="25">
        <f t="shared" si="5"/>
        <v>0</v>
      </c>
      <c r="F79" s="25">
        <f t="shared" si="5"/>
        <v>5757.2</v>
      </c>
      <c r="G79" s="25">
        <f t="shared" si="5"/>
        <v>97235.3</v>
      </c>
      <c r="H79" s="25">
        <f t="shared" si="5"/>
        <v>7600</v>
      </c>
      <c r="I79" s="8"/>
      <c r="J79" s="62"/>
      <c r="K79" s="7">
        <f>D79-'пер меропр'!G447</f>
        <v>0</v>
      </c>
      <c r="L79" s="7">
        <f>E79-'пер меропр'!H447</f>
        <v>0</v>
      </c>
      <c r="M79" s="7">
        <f>F79-'пер меропр'!I447</f>
        <v>0</v>
      </c>
      <c r="N79" s="7">
        <f>G79-'пер меропр'!J447</f>
        <v>0</v>
      </c>
      <c r="O79" s="7">
        <f>H79-'пер меропр'!K447</f>
        <v>0</v>
      </c>
      <c r="P79" s="7"/>
    </row>
    <row r="80" spans="1:16">
      <c r="A80" s="119"/>
      <c r="B80" s="120"/>
      <c r="C80" s="47">
        <v>2019</v>
      </c>
      <c r="D80" s="25">
        <f t="shared" si="3"/>
        <v>127129.49999999999</v>
      </c>
      <c r="E80" s="25">
        <f t="shared" si="5"/>
        <v>0</v>
      </c>
      <c r="F80" s="25">
        <f t="shared" si="5"/>
        <v>18693.2</v>
      </c>
      <c r="G80" s="25">
        <f t="shared" si="5"/>
        <v>100836.29999999999</v>
      </c>
      <c r="H80" s="25">
        <f t="shared" si="5"/>
        <v>7600</v>
      </c>
      <c r="I80" s="8"/>
      <c r="J80" s="62"/>
      <c r="K80" s="7">
        <f>D80-'пер меропр'!G448</f>
        <v>0</v>
      </c>
      <c r="L80" s="7">
        <f>E80-'пер меропр'!H448</f>
        <v>0</v>
      </c>
      <c r="M80" s="7">
        <f>F80-'пер меропр'!I448</f>
        <v>0</v>
      </c>
      <c r="N80" s="7">
        <f>G80-'пер меропр'!J448</f>
        <v>0</v>
      </c>
      <c r="O80" s="7">
        <f>H80-'пер меропр'!K448</f>
        <v>0</v>
      </c>
      <c r="P80" s="7"/>
    </row>
    <row r="81" spans="1:16">
      <c r="A81" s="119"/>
      <c r="B81" s="120"/>
      <c r="C81" s="47">
        <v>2020</v>
      </c>
      <c r="D81" s="25">
        <f t="shared" si="3"/>
        <v>125075.59999999999</v>
      </c>
      <c r="E81" s="25">
        <f t="shared" si="5"/>
        <v>2966.4</v>
      </c>
      <c r="F81" s="25">
        <f t="shared" si="5"/>
        <v>1241.0999999999999</v>
      </c>
      <c r="G81" s="25">
        <f t="shared" si="5"/>
        <v>113268.09999999999</v>
      </c>
      <c r="H81" s="25">
        <f t="shared" si="5"/>
        <v>7600</v>
      </c>
      <c r="I81" s="23">
        <f>E81+F81+G81</f>
        <v>117475.59999999999</v>
      </c>
      <c r="J81" s="7"/>
      <c r="K81" s="7">
        <f>D81-'пер меропр'!G449</f>
        <v>0</v>
      </c>
      <c r="L81" s="7">
        <f>E81-'пер меропр'!H449</f>
        <v>0</v>
      </c>
      <c r="M81" s="7">
        <f>F81-'пер меропр'!I449</f>
        <v>0</v>
      </c>
      <c r="N81" s="7">
        <f>G81-'пер меропр'!J449</f>
        <v>0</v>
      </c>
      <c r="O81" s="7">
        <f>H81-'пер меропр'!K449</f>
        <v>0</v>
      </c>
      <c r="P81" s="7"/>
    </row>
    <row r="82" spans="1:16">
      <c r="A82" s="119"/>
      <c r="B82" s="120"/>
      <c r="C82" s="45">
        <v>2021</v>
      </c>
      <c r="D82" s="46">
        <f t="shared" si="3"/>
        <v>141126.39999999999</v>
      </c>
      <c r="E82" s="46">
        <f t="shared" si="5"/>
        <v>0</v>
      </c>
      <c r="F82" s="46">
        <f t="shared" si="5"/>
        <v>4111.3999999999996</v>
      </c>
      <c r="G82" s="46">
        <f t="shared" si="5"/>
        <v>129415</v>
      </c>
      <c r="H82" s="46">
        <f t="shared" si="5"/>
        <v>7600</v>
      </c>
      <c r="I82" s="23">
        <f>E82+F82+G82</f>
        <v>133526.39999999999</v>
      </c>
      <c r="J82" s="7"/>
      <c r="K82" s="7">
        <f>D82-'пер меропр'!G450</f>
        <v>0</v>
      </c>
      <c r="L82" s="7">
        <f>E82-'пер меропр'!H450</f>
        <v>0</v>
      </c>
      <c r="M82" s="7">
        <f>F82-'пер меропр'!I450</f>
        <v>0</v>
      </c>
      <c r="N82" s="7">
        <f>G82-'пер меропр'!J450</f>
        <v>0</v>
      </c>
      <c r="O82" s="7">
        <f>H82-'пер меропр'!K450</f>
        <v>0</v>
      </c>
      <c r="P82" s="7"/>
    </row>
    <row r="83" spans="1:16">
      <c r="A83" s="119"/>
      <c r="B83" s="120"/>
      <c r="C83" s="47">
        <v>2022</v>
      </c>
      <c r="D83" s="46">
        <f t="shared" si="3"/>
        <v>428095.30000000005</v>
      </c>
      <c r="E83" s="46">
        <f t="shared" si="5"/>
        <v>0</v>
      </c>
      <c r="F83" s="46">
        <f t="shared" si="5"/>
        <v>170691.4</v>
      </c>
      <c r="G83" s="46">
        <f t="shared" si="5"/>
        <v>249803.90000000002</v>
      </c>
      <c r="H83" s="46">
        <f t="shared" si="5"/>
        <v>7600</v>
      </c>
      <c r="I83" s="23"/>
      <c r="J83" s="7"/>
      <c r="K83" s="7">
        <f>D83-'пер меропр'!G451</f>
        <v>0</v>
      </c>
      <c r="L83" s="7">
        <f>E83-'пер меропр'!H451</f>
        <v>0</v>
      </c>
      <c r="M83" s="7">
        <f>F83-'пер меропр'!I451</f>
        <v>0</v>
      </c>
      <c r="N83" s="7">
        <f>G83-'пер меропр'!J451</f>
        <v>0</v>
      </c>
      <c r="O83" s="7">
        <f>H83-'пер меропр'!K451</f>
        <v>0</v>
      </c>
      <c r="P83" s="7"/>
    </row>
    <row r="84" spans="1:16">
      <c r="A84" s="119"/>
      <c r="B84" s="120"/>
      <c r="C84" s="47">
        <v>2023</v>
      </c>
      <c r="D84" s="46">
        <f t="shared" si="3"/>
        <v>138970.5</v>
      </c>
      <c r="E84" s="46">
        <f t="shared" si="5"/>
        <v>0</v>
      </c>
      <c r="F84" s="46">
        <f t="shared" si="5"/>
        <v>6881.4</v>
      </c>
      <c r="G84" s="46">
        <f t="shared" si="5"/>
        <v>124489.1</v>
      </c>
      <c r="H84" s="46">
        <f t="shared" si="5"/>
        <v>7600</v>
      </c>
      <c r="I84" s="23"/>
      <c r="J84" s="7"/>
      <c r="K84" s="7">
        <f>D84-'пер меропр'!G452</f>
        <v>0</v>
      </c>
      <c r="L84" s="7">
        <f>E84-'пер меропр'!H452</f>
        <v>0</v>
      </c>
      <c r="M84" s="7">
        <f>F84-'пер меропр'!I452</f>
        <v>0</v>
      </c>
      <c r="N84" s="7">
        <f>G84-'пер меропр'!J452</f>
        <v>0</v>
      </c>
      <c r="O84" s="7">
        <f>H84-'пер меропр'!K452</f>
        <v>0</v>
      </c>
      <c r="P84" s="7"/>
    </row>
    <row r="85" spans="1:16">
      <c r="A85" s="119"/>
      <c r="B85" s="120"/>
      <c r="C85" s="47">
        <v>2024</v>
      </c>
      <c r="D85" s="25">
        <f t="shared" si="3"/>
        <v>133850.5</v>
      </c>
      <c r="E85" s="25">
        <f t="shared" si="5"/>
        <v>0</v>
      </c>
      <c r="F85" s="25">
        <f t="shared" si="5"/>
        <v>2017.4</v>
      </c>
      <c r="G85" s="25">
        <f t="shared" si="5"/>
        <v>124233.09999999999</v>
      </c>
      <c r="H85" s="25">
        <f t="shared" si="5"/>
        <v>7600</v>
      </c>
      <c r="I85" s="8"/>
      <c r="J85" s="7"/>
      <c r="K85" s="7">
        <f>D85-'пер меропр'!G453</f>
        <v>0</v>
      </c>
      <c r="L85" s="7">
        <f>E85-'пер меропр'!H453</f>
        <v>0</v>
      </c>
      <c r="M85" s="7">
        <f>F85-'пер меропр'!I453</f>
        <v>0</v>
      </c>
      <c r="N85" s="7">
        <f>G85-'пер меропр'!J453</f>
        <v>0</v>
      </c>
      <c r="O85" s="7">
        <f>H85-'пер меропр'!K453</f>
        <v>0</v>
      </c>
      <c r="P85" s="7"/>
    </row>
    <row r="86" spans="1:16" s="24" customFormat="1">
      <c r="A86" s="48">
        <v>8</v>
      </c>
      <c r="B86" s="123" t="s">
        <v>127</v>
      </c>
      <c r="C86" s="124"/>
      <c r="D86" s="124"/>
      <c r="E86" s="124"/>
      <c r="F86" s="124"/>
      <c r="G86" s="124"/>
      <c r="H86" s="125"/>
      <c r="I86" s="8"/>
      <c r="J86" s="7"/>
      <c r="K86" s="62"/>
      <c r="L86" s="62"/>
      <c r="M86" s="62"/>
      <c r="N86" s="62"/>
      <c r="O86" s="62"/>
    </row>
    <row r="87" spans="1:16" s="24" customFormat="1">
      <c r="A87" s="126" t="s">
        <v>128</v>
      </c>
      <c r="B87" s="128" t="s">
        <v>129</v>
      </c>
      <c r="C87" s="41" t="s">
        <v>16</v>
      </c>
      <c r="D87" s="42">
        <f>SUM(E87:H87)</f>
        <v>112927.09999999999</v>
      </c>
      <c r="E87" s="42">
        <f>SUM(E88:E92)</f>
        <v>0</v>
      </c>
      <c r="F87" s="42">
        <f>SUM(F88:F92)</f>
        <v>92036.9</v>
      </c>
      <c r="G87" s="42">
        <f>SUM(G88:G92)</f>
        <v>20890.2</v>
      </c>
      <c r="H87" s="42">
        <f>SUM(H88:H92)</f>
        <v>0</v>
      </c>
      <c r="I87" s="8"/>
      <c r="J87" s="7"/>
      <c r="K87" s="62"/>
      <c r="L87" s="62"/>
      <c r="M87" s="62"/>
      <c r="N87" s="62"/>
      <c r="O87" s="62"/>
    </row>
    <row r="88" spans="1:16" s="24" customFormat="1">
      <c r="A88" s="127"/>
      <c r="B88" s="129"/>
      <c r="C88" s="41">
        <v>2018</v>
      </c>
      <c r="D88" s="25">
        <f>SUM(E88:H88)</f>
        <v>2859.6</v>
      </c>
      <c r="E88" s="43">
        <f>'пер меропр'!H150</f>
        <v>0</v>
      </c>
      <c r="F88" s="43">
        <f>'пер меропр'!I150</f>
        <v>0</v>
      </c>
      <c r="G88" s="43">
        <f>'пер меропр'!J150</f>
        <v>2859.6</v>
      </c>
      <c r="H88" s="43">
        <f>'пер меропр'!K150</f>
        <v>0</v>
      </c>
      <c r="I88" s="8"/>
      <c r="J88" s="7"/>
      <c r="K88" s="62"/>
      <c r="L88" s="62"/>
      <c r="M88" s="62"/>
      <c r="N88" s="62"/>
      <c r="O88" s="62"/>
    </row>
    <row r="89" spans="1:16" s="24" customFormat="1">
      <c r="A89" s="127"/>
      <c r="B89" s="129"/>
      <c r="C89" s="41">
        <v>2019</v>
      </c>
      <c r="D89" s="25">
        <f t="shared" ref="D89:D92" si="6">SUM(E89:H89)</f>
        <v>2298.6</v>
      </c>
      <c r="E89" s="43">
        <f>'пер меропр'!H151</f>
        <v>0</v>
      </c>
      <c r="F89" s="43">
        <f>'пер меропр'!I151</f>
        <v>0</v>
      </c>
      <c r="G89" s="43">
        <f>'пер меропр'!J151</f>
        <v>2298.6</v>
      </c>
      <c r="H89" s="43">
        <f>'пер меропр'!K151</f>
        <v>0</v>
      </c>
      <c r="I89" s="8"/>
      <c r="J89" s="7"/>
      <c r="K89" s="62"/>
      <c r="L89" s="62"/>
      <c r="M89" s="62"/>
      <c r="N89" s="62"/>
      <c r="O89" s="62"/>
    </row>
    <row r="90" spans="1:16" s="24" customFormat="1">
      <c r="A90" s="127"/>
      <c r="B90" s="129"/>
      <c r="C90" s="41">
        <v>2020</v>
      </c>
      <c r="D90" s="25">
        <f t="shared" si="6"/>
        <v>595.6</v>
      </c>
      <c r="E90" s="43">
        <f>'пер меропр'!H152</f>
        <v>0</v>
      </c>
      <c r="F90" s="43">
        <f>'пер меропр'!I152</f>
        <v>0</v>
      </c>
      <c r="G90" s="43">
        <f>'пер меропр'!J152</f>
        <v>595.6</v>
      </c>
      <c r="H90" s="43">
        <f>'пер меропр'!K152</f>
        <v>0</v>
      </c>
      <c r="I90" s="8"/>
      <c r="J90" s="7"/>
      <c r="K90" s="62"/>
      <c r="L90" s="62"/>
      <c r="M90" s="62"/>
      <c r="N90" s="62"/>
      <c r="O90" s="62"/>
    </row>
    <row r="91" spans="1:16" s="24" customFormat="1">
      <c r="A91" s="127"/>
      <c r="B91" s="129"/>
      <c r="C91" s="44">
        <v>2021</v>
      </c>
      <c r="D91" s="25">
        <f t="shared" si="6"/>
        <v>333.5</v>
      </c>
      <c r="E91" s="43">
        <f>'пер меропр'!H153</f>
        <v>0</v>
      </c>
      <c r="F91" s="43">
        <f>'пер меропр'!I153</f>
        <v>0</v>
      </c>
      <c r="G91" s="43">
        <f>'пер меропр'!J153</f>
        <v>333.5</v>
      </c>
      <c r="H91" s="43">
        <f>'пер меропр'!K153</f>
        <v>0</v>
      </c>
      <c r="I91" s="8"/>
      <c r="J91" s="7"/>
      <c r="K91" s="62"/>
      <c r="L91" s="62"/>
      <c r="M91" s="62"/>
      <c r="N91" s="62"/>
      <c r="O91" s="62"/>
    </row>
    <row r="92" spans="1:16" s="24" customFormat="1">
      <c r="A92" s="127"/>
      <c r="B92" s="129"/>
      <c r="C92" s="45">
        <v>2022</v>
      </c>
      <c r="D92" s="46">
        <f t="shared" si="6"/>
        <v>106839.79999999999</v>
      </c>
      <c r="E92" s="43">
        <f>'пер меропр'!H154</f>
        <v>0</v>
      </c>
      <c r="F92" s="43">
        <f>'пер меропр'!I154</f>
        <v>92036.9</v>
      </c>
      <c r="G92" s="43">
        <f>'пер меропр'!J154</f>
        <v>14802.9</v>
      </c>
      <c r="H92" s="43">
        <f>'пер меропр'!K154</f>
        <v>0</v>
      </c>
      <c r="I92" s="8"/>
      <c r="J92" s="7"/>
      <c r="K92" s="62"/>
      <c r="L92" s="62"/>
      <c r="M92" s="62"/>
      <c r="N92" s="62"/>
      <c r="O92" s="62"/>
    </row>
    <row r="93" spans="1:16" s="24" customFormat="1">
      <c r="A93" s="130" t="s">
        <v>130</v>
      </c>
      <c r="B93" s="128" t="s">
        <v>131</v>
      </c>
      <c r="C93" s="41" t="s">
        <v>16</v>
      </c>
      <c r="D93" s="42">
        <f>SUM(E93:H93)</f>
        <v>95250.3</v>
      </c>
      <c r="E93" s="42">
        <f>SUM(E94:E96)</f>
        <v>0</v>
      </c>
      <c r="F93" s="42">
        <f>SUM(F94:F96)</f>
        <v>75546.8</v>
      </c>
      <c r="G93" s="42">
        <f>SUM(G94:G96)</f>
        <v>19703.5</v>
      </c>
      <c r="H93" s="42">
        <f>SUM(H94:H96)</f>
        <v>0</v>
      </c>
      <c r="I93" s="8"/>
      <c r="J93" s="7"/>
      <c r="K93" s="62"/>
      <c r="L93" s="62"/>
      <c r="M93" s="62"/>
      <c r="N93" s="62"/>
      <c r="O93" s="62"/>
    </row>
    <row r="94" spans="1:16" s="24" customFormat="1">
      <c r="A94" s="130"/>
      <c r="B94" s="131"/>
      <c r="C94" s="41">
        <v>2020</v>
      </c>
      <c r="D94" s="43">
        <v>5370.1</v>
      </c>
      <c r="E94" s="43">
        <f>'пер меропр'!H185</f>
        <v>0</v>
      </c>
      <c r="F94" s="43">
        <f>'пер меропр'!I185</f>
        <v>0</v>
      </c>
      <c r="G94" s="43">
        <f>'пер меропр'!J185</f>
        <v>5370.1</v>
      </c>
      <c r="H94" s="43">
        <f>'пер меропр'!K185</f>
        <v>0</v>
      </c>
      <c r="I94" s="8"/>
      <c r="J94" s="7"/>
      <c r="K94" s="62"/>
      <c r="L94" s="62"/>
      <c r="M94" s="62"/>
      <c r="N94" s="62"/>
      <c r="O94" s="62"/>
    </row>
    <row r="95" spans="1:16" s="24" customFormat="1">
      <c r="A95" s="130"/>
      <c r="B95" s="131"/>
      <c r="C95" s="44">
        <v>2021</v>
      </c>
      <c r="D95" s="43">
        <v>13525.1</v>
      </c>
      <c r="E95" s="43">
        <f>'пер меропр'!H186</f>
        <v>0</v>
      </c>
      <c r="F95" s="43">
        <f>'пер меропр'!I186</f>
        <v>2905.6</v>
      </c>
      <c r="G95" s="43">
        <f>'пер меропр'!J186</f>
        <v>2736.8</v>
      </c>
      <c r="H95" s="43">
        <f>'пер меропр'!K186</f>
        <v>0</v>
      </c>
      <c r="I95" s="8"/>
      <c r="J95" s="7"/>
      <c r="K95" s="62"/>
      <c r="L95" s="62"/>
      <c r="M95" s="62"/>
      <c r="N95" s="62"/>
      <c r="O95" s="62"/>
    </row>
    <row r="96" spans="1:16" s="24" customFormat="1">
      <c r="A96" s="130"/>
      <c r="B96" s="131"/>
      <c r="C96" s="47">
        <v>2022</v>
      </c>
      <c r="D96" s="43">
        <v>92628.5</v>
      </c>
      <c r="E96" s="43">
        <f>'пер меропр'!H187</f>
        <v>0</v>
      </c>
      <c r="F96" s="43">
        <f>'пер меропр'!I187</f>
        <v>72641.2</v>
      </c>
      <c r="G96" s="43">
        <f>'пер меропр'!J187</f>
        <v>11596.6</v>
      </c>
      <c r="H96" s="43">
        <f>'пер меропр'!K187</f>
        <v>0</v>
      </c>
      <c r="I96" s="8"/>
      <c r="J96" s="7"/>
      <c r="K96" s="62"/>
      <c r="L96" s="62"/>
      <c r="M96" s="62"/>
      <c r="N96" s="62"/>
      <c r="O96" s="62"/>
    </row>
    <row r="97" spans="1:15" s="24" customFormat="1">
      <c r="A97" s="49">
        <v>9</v>
      </c>
      <c r="B97" s="132" t="s">
        <v>132</v>
      </c>
      <c r="C97" s="133"/>
      <c r="D97" s="133"/>
      <c r="E97" s="133"/>
      <c r="F97" s="133"/>
      <c r="G97" s="133"/>
      <c r="H97" s="134"/>
      <c r="I97" s="8"/>
      <c r="J97" s="7"/>
      <c r="K97" s="62"/>
      <c r="L97" s="62"/>
      <c r="M97" s="62"/>
      <c r="N97" s="62"/>
      <c r="O97" s="62"/>
    </row>
    <row r="98" spans="1:15" s="24" customFormat="1">
      <c r="A98" s="126" t="s">
        <v>133</v>
      </c>
      <c r="B98" s="136" t="s">
        <v>134</v>
      </c>
      <c r="C98" s="41" t="s">
        <v>16</v>
      </c>
      <c r="D98" s="42">
        <f>SUM(E98:H98)</f>
        <v>10826.7</v>
      </c>
      <c r="E98" s="50">
        <f>E99</f>
        <v>0</v>
      </c>
      <c r="F98" s="50">
        <f t="shared" ref="F98:H98" si="7">F99</f>
        <v>8180</v>
      </c>
      <c r="G98" s="50">
        <f t="shared" si="7"/>
        <v>2646.7</v>
      </c>
      <c r="H98" s="50">
        <f t="shared" si="7"/>
        <v>0</v>
      </c>
      <c r="I98" s="8"/>
      <c r="J98" s="7"/>
      <c r="K98" s="62"/>
      <c r="L98" s="62"/>
      <c r="M98" s="62"/>
      <c r="N98" s="62"/>
      <c r="O98" s="62"/>
    </row>
    <row r="99" spans="1:15" s="24" customFormat="1">
      <c r="A99" s="135"/>
      <c r="B99" s="137"/>
      <c r="C99" s="29">
        <v>2017</v>
      </c>
      <c r="D99" s="20">
        <v>10826.7</v>
      </c>
      <c r="E99" s="51">
        <f>'пер меропр'!H105</f>
        <v>0</v>
      </c>
      <c r="F99" s="51">
        <f>'пер меропр'!I105</f>
        <v>8180</v>
      </c>
      <c r="G99" s="51">
        <f>'пер меропр'!J105</f>
        <v>2646.7</v>
      </c>
      <c r="H99" s="51">
        <f>'пер меропр'!K105</f>
        <v>0</v>
      </c>
      <c r="I99" s="8"/>
      <c r="J99" s="7"/>
      <c r="K99" s="62"/>
      <c r="L99" s="62"/>
      <c r="M99" s="62"/>
      <c r="N99" s="62"/>
      <c r="O99" s="62"/>
    </row>
    <row r="100" spans="1:15" s="24" customFormat="1" ht="15.6" customHeight="1">
      <c r="A100" s="126" t="s">
        <v>135</v>
      </c>
      <c r="B100" s="139" t="s">
        <v>136</v>
      </c>
      <c r="C100" s="41" t="s">
        <v>16</v>
      </c>
      <c r="D100" s="42">
        <f>SUM(E100:H100)</f>
        <v>605.70000000000005</v>
      </c>
      <c r="E100" s="42">
        <f>E101</f>
        <v>0</v>
      </c>
      <c r="F100" s="42">
        <f t="shared" ref="F100:H100" si="8">F101</f>
        <v>0</v>
      </c>
      <c r="G100" s="42">
        <f>SUM(G101:G102)</f>
        <v>605.70000000000005</v>
      </c>
      <c r="H100" s="42">
        <f t="shared" si="8"/>
        <v>0</v>
      </c>
      <c r="I100" s="8"/>
      <c r="J100" s="7"/>
      <c r="K100" s="62"/>
      <c r="L100" s="62"/>
      <c r="M100" s="62"/>
      <c r="N100" s="62"/>
      <c r="O100" s="62"/>
    </row>
    <row r="101" spans="1:15" s="24" customFormat="1">
      <c r="A101" s="135"/>
      <c r="B101" s="140"/>
      <c r="C101" s="52">
        <v>2021</v>
      </c>
      <c r="D101" s="53">
        <f t="shared" ref="D101:D102" si="9">SUM(E101:H101)</f>
        <v>220.3</v>
      </c>
      <c r="E101" s="51">
        <f>'пер меропр'!H241</f>
        <v>0</v>
      </c>
      <c r="F101" s="51">
        <f>'пер меропр'!I241</f>
        <v>0</v>
      </c>
      <c r="G101" s="51">
        <f>'пер меропр'!J241</f>
        <v>220.3</v>
      </c>
      <c r="H101" s="51">
        <f>'пер меропр'!K241</f>
        <v>0</v>
      </c>
      <c r="I101" s="8"/>
      <c r="J101" s="7"/>
      <c r="K101" s="62"/>
      <c r="L101" s="62"/>
      <c r="M101" s="62"/>
      <c r="N101" s="62"/>
      <c r="O101" s="62"/>
    </row>
    <row r="102" spans="1:15">
      <c r="A102" s="138"/>
      <c r="B102" s="141"/>
      <c r="C102" s="54">
        <v>2022</v>
      </c>
      <c r="D102" s="53">
        <f t="shared" si="9"/>
        <v>385.4</v>
      </c>
      <c r="E102" s="42">
        <v>0</v>
      </c>
      <c r="F102" s="42">
        <v>0</v>
      </c>
      <c r="G102" s="42">
        <v>385.4</v>
      </c>
      <c r="H102" s="42">
        <v>0</v>
      </c>
      <c r="I102" s="62"/>
      <c r="J102" s="62"/>
      <c r="K102" s="62"/>
      <c r="L102" s="62"/>
      <c r="M102" s="62"/>
      <c r="N102" s="62"/>
      <c r="O102" s="62"/>
    </row>
    <row r="103" spans="1:15" s="62" customFormat="1">
      <c r="A103" s="67"/>
      <c r="B103" s="68"/>
      <c r="C103" s="69"/>
      <c r="D103" s="70"/>
      <c r="E103" s="71"/>
      <c r="F103" s="71"/>
      <c r="G103" s="71"/>
      <c r="H103" s="71"/>
    </row>
    <row r="104" spans="1:15" ht="18" customHeight="1">
      <c r="A104" s="121" t="s">
        <v>124</v>
      </c>
      <c r="B104" s="121"/>
      <c r="C104" s="121"/>
      <c r="D104" s="121"/>
      <c r="E104" s="121"/>
      <c r="F104" s="121"/>
      <c r="G104" s="121"/>
      <c r="H104" s="121"/>
      <c r="I104" s="62"/>
      <c r="J104" s="62"/>
      <c r="K104" s="62"/>
      <c r="L104" s="62"/>
      <c r="M104" s="62"/>
      <c r="N104" s="62"/>
      <c r="O104" s="62"/>
    </row>
    <row r="105" spans="1:15" ht="12.75" customHeight="1">
      <c r="A105" s="122"/>
      <c r="B105" s="122"/>
      <c r="C105" s="122"/>
      <c r="D105" s="122"/>
      <c r="E105" s="122"/>
      <c r="F105" s="122"/>
      <c r="G105" s="122"/>
      <c r="H105" s="122"/>
    </row>
  </sheetData>
  <sheetProtection selectLockedCells="1" selectUnlockedCells="1"/>
  <mergeCells count="35">
    <mergeCell ref="A75:A85"/>
    <mergeCell ref="B75:B85"/>
    <mergeCell ref="A104:H104"/>
    <mergeCell ref="A105:H105"/>
    <mergeCell ref="B86:H86"/>
    <mergeCell ref="A87:A92"/>
    <mergeCell ref="B87:B92"/>
    <mergeCell ref="A93:A96"/>
    <mergeCell ref="B93:B96"/>
    <mergeCell ref="B97:H97"/>
    <mergeCell ref="A98:A99"/>
    <mergeCell ref="B98:B99"/>
    <mergeCell ref="A100:A102"/>
    <mergeCell ref="B100:B102"/>
    <mergeCell ref="A42:A52"/>
    <mergeCell ref="B42:B52"/>
    <mergeCell ref="A53:A63"/>
    <mergeCell ref="B53:B63"/>
    <mergeCell ref="A64:A74"/>
    <mergeCell ref="B64:B74"/>
    <mergeCell ref="A9:A19"/>
    <mergeCell ref="B9:B19"/>
    <mergeCell ref="A20:A30"/>
    <mergeCell ref="B20:B30"/>
    <mergeCell ref="A31:A41"/>
    <mergeCell ref="B31:B41"/>
    <mergeCell ref="D1:H1"/>
    <mergeCell ref="D2:H2"/>
    <mergeCell ref="A3:H3"/>
    <mergeCell ref="A5:A7"/>
    <mergeCell ref="B5:B7"/>
    <mergeCell ref="C5:C7"/>
    <mergeCell ref="D5:H5"/>
    <mergeCell ref="D6:D7"/>
    <mergeCell ref="E6:H6"/>
  </mergeCells>
  <printOptions horizontalCentered="1"/>
  <pageMargins left="0.78740157480314965" right="0.39370078740157483" top="1.1811023622047245" bottom="0.78740157480314965" header="0.78740157480314965" footer="0.15748031496062992"/>
  <pageSetup paperSize="9" scale="87" firstPageNumber="0" orientation="landscape" horizontalDpi="300" verticalDpi="300" r:id="rId1"/>
  <headerFooter differentFirst="1">
    <oddHeader>&amp;C&amp;P</oddHeader>
  </headerFooter>
  <rowBreaks count="2" manualBreakCount="2">
    <brk id="41" max="7" man="1"/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пер меропр</vt:lpstr>
      <vt:lpstr>рес.обеспеч.</vt:lpstr>
      <vt:lpstr>'пер меропр'!___xlnm.Print_Titles</vt:lpstr>
      <vt:lpstr>'пер меропр'!__xlnm.Print_Area</vt:lpstr>
      <vt:lpstr>'пер меропр'!__xlnm.Print_Titles</vt:lpstr>
      <vt:lpstr>'пер меропр'!Заголовки_для_печати</vt:lpstr>
      <vt:lpstr>'пер меропр'!Область_печати</vt:lpstr>
      <vt:lpstr>рес.обеспеч.!Область_печати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ДелПр2</cp:lastModifiedBy>
  <cp:lastPrinted>2022-06-07T07:46:14Z</cp:lastPrinted>
  <dcterms:created xsi:type="dcterms:W3CDTF">2020-04-07T12:27:58Z</dcterms:created>
  <dcterms:modified xsi:type="dcterms:W3CDTF">2022-06-09T11:22:59Z</dcterms:modified>
</cp:coreProperties>
</file>