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16380" windowHeight="8130" tabRatio="500"/>
  </bookViews>
  <sheets>
    <sheet name="пр № 2 Пер мероп МП Культура" sheetId="1" r:id="rId1"/>
    <sheet name="прил 3 Рес. обесп. МП Культ  " sheetId="2" r:id="rId2"/>
  </sheets>
  <definedNames>
    <definedName name="__xlnm_Print_Area" localSheetId="1">'прил 3 Рес. обесп. МП Культ  '!$A$1:$H$109</definedName>
    <definedName name="__xlnm_Print_Titles" localSheetId="0">'пр № 2 Пер мероп МП Культура'!$6:$9</definedName>
    <definedName name="_xlnm_Print_Area" localSheetId="0">'пр № 2 Пер мероп МП Культура'!$A$1:$K$361</definedName>
    <definedName name="_xlnm_Print_Area" localSheetId="1">'прил 3 Рес. обесп. МП Культ  '!$A$1:$H$109</definedName>
    <definedName name="_xlnm_Print_Titles" localSheetId="0">'пр № 2 Пер мероп МП Культура'!$6:$9</definedName>
    <definedName name="Excel_BuiltIn_Print_Titles" localSheetId="0">'пр № 2 Пер мероп МП Культура'!$6:$9</definedName>
    <definedName name="_xlnm.Print_Titles" localSheetId="0">'пр № 2 Пер мероп МП Культура'!$6:$9</definedName>
    <definedName name="_xlnm.Print_Area" localSheetId="0">'пр № 2 Пер мероп МП Культура'!$A$1:$K$361</definedName>
    <definedName name="_xlnm.Print_Area" localSheetId="1">'прил 3 Рес. обесп. МП Культ  '!$A$1:$H$109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80" i="2"/>
  <c r="G69"/>
  <c r="G47"/>
  <c r="H332" i="1"/>
  <c r="H302"/>
  <c r="H82"/>
  <c r="G91" i="2"/>
  <c r="H354" i="1"/>
  <c r="H60"/>
  <c r="H49" s="1"/>
  <c r="D106" i="2" l="1"/>
  <c r="D105"/>
  <c r="D104"/>
  <c r="D103"/>
  <c r="D102"/>
  <c r="D101"/>
  <c r="D100"/>
  <c r="D99"/>
  <c r="D98"/>
  <c r="D97"/>
  <c r="H96"/>
  <c r="G96"/>
  <c r="F96"/>
  <c r="E96"/>
  <c r="D96"/>
  <c r="D95"/>
  <c r="D94"/>
  <c r="D93"/>
  <c r="D92"/>
  <c r="D91"/>
  <c r="G90"/>
  <c r="D89"/>
  <c r="D88"/>
  <c r="D87"/>
  <c r="D86"/>
  <c r="H85"/>
  <c r="F85"/>
  <c r="E85"/>
  <c r="D84"/>
  <c r="D83"/>
  <c r="D82"/>
  <c r="D81"/>
  <c r="D80"/>
  <c r="G79"/>
  <c r="D79"/>
  <c r="D78"/>
  <c r="D77"/>
  <c r="D76"/>
  <c r="D75"/>
  <c r="H74"/>
  <c r="G74"/>
  <c r="F74"/>
  <c r="E74"/>
  <c r="D74" s="1"/>
  <c r="D73"/>
  <c r="D72"/>
  <c r="D71"/>
  <c r="D70"/>
  <c r="D69"/>
  <c r="G68"/>
  <c r="D68" s="1"/>
  <c r="D67"/>
  <c r="D66"/>
  <c r="D65"/>
  <c r="D64"/>
  <c r="H63"/>
  <c r="G63"/>
  <c r="F63"/>
  <c r="E63"/>
  <c r="D63" s="1"/>
  <c r="D62"/>
  <c r="D61"/>
  <c r="D60"/>
  <c r="D59"/>
  <c r="G58"/>
  <c r="G57"/>
  <c r="D56"/>
  <c r="D55"/>
  <c r="D54"/>
  <c r="D53"/>
  <c r="H52"/>
  <c r="F52"/>
  <c r="E52"/>
  <c r="D51"/>
  <c r="D50"/>
  <c r="D49"/>
  <c r="D48"/>
  <c r="F47"/>
  <c r="D47" s="1"/>
  <c r="G46"/>
  <c r="D46"/>
  <c r="D45"/>
  <c r="D44"/>
  <c r="D43"/>
  <c r="D42"/>
  <c r="H41"/>
  <c r="G41"/>
  <c r="F41"/>
  <c r="E41"/>
  <c r="D41" s="1"/>
  <c r="D40"/>
  <c r="D39"/>
  <c r="D38"/>
  <c r="D37"/>
  <c r="D36"/>
  <c r="G35"/>
  <c r="D35" s="1"/>
  <c r="D34"/>
  <c r="D33"/>
  <c r="D32"/>
  <c r="D31"/>
  <c r="H30"/>
  <c r="F30"/>
  <c r="E30"/>
  <c r="H29"/>
  <c r="H18" s="1"/>
  <c r="G29"/>
  <c r="F29"/>
  <c r="F18" s="1"/>
  <c r="E29"/>
  <c r="D29"/>
  <c r="H28"/>
  <c r="G28"/>
  <c r="G17" s="1"/>
  <c r="F28"/>
  <c r="E28"/>
  <c r="H27"/>
  <c r="H16" s="1"/>
  <c r="G27"/>
  <c r="G16" s="1"/>
  <c r="F27"/>
  <c r="F16" s="1"/>
  <c r="E27"/>
  <c r="D27" s="1"/>
  <c r="H26"/>
  <c r="H15" s="1"/>
  <c r="G26"/>
  <c r="G15" s="1"/>
  <c r="F26"/>
  <c r="E26"/>
  <c r="H25"/>
  <c r="H14" s="1"/>
  <c r="F25"/>
  <c r="F14" s="1"/>
  <c r="E25"/>
  <c r="E14" s="1"/>
  <c r="H24"/>
  <c r="G24"/>
  <c r="G13" s="1"/>
  <c r="F24"/>
  <c r="E24"/>
  <c r="H23"/>
  <c r="H12" s="1"/>
  <c r="G23"/>
  <c r="F23"/>
  <c r="F12" s="1"/>
  <c r="E23"/>
  <c r="H22"/>
  <c r="G22"/>
  <c r="G11" s="1"/>
  <c r="F22"/>
  <c r="F11" s="1"/>
  <c r="E22"/>
  <c r="H21"/>
  <c r="H10" s="1"/>
  <c r="G21"/>
  <c r="F21"/>
  <c r="F10" s="1"/>
  <c r="E21"/>
  <c r="D21"/>
  <c r="H20"/>
  <c r="G20"/>
  <c r="F20"/>
  <c r="E20"/>
  <c r="F19"/>
  <c r="G18"/>
  <c r="E18"/>
  <c r="H17"/>
  <c r="F17"/>
  <c r="E16"/>
  <c r="F15"/>
  <c r="H13"/>
  <c r="F13"/>
  <c r="G12"/>
  <c r="H11"/>
  <c r="G10"/>
  <c r="E10"/>
  <c r="H9"/>
  <c r="F9"/>
  <c r="E358" i="1"/>
  <c r="E357"/>
  <c r="E356"/>
  <c r="E355"/>
  <c r="E354"/>
  <c r="H353"/>
  <c r="E353"/>
  <c r="E352"/>
  <c r="E351"/>
  <c r="E350"/>
  <c r="E349"/>
  <c r="I348"/>
  <c r="H348"/>
  <c r="G348"/>
  <c r="F348"/>
  <c r="E348" s="1"/>
  <c r="I347"/>
  <c r="H347"/>
  <c r="G347"/>
  <c r="F347"/>
  <c r="E347" s="1"/>
  <c r="I346"/>
  <c r="H346"/>
  <c r="G346"/>
  <c r="F346"/>
  <c r="I345"/>
  <c r="H345"/>
  <c r="G345"/>
  <c r="F345"/>
  <c r="E345" s="1"/>
  <c r="I344"/>
  <c r="H344"/>
  <c r="G344"/>
  <c r="F344"/>
  <c r="I343"/>
  <c r="H343"/>
  <c r="G343"/>
  <c r="F343"/>
  <c r="I342"/>
  <c r="H342"/>
  <c r="G342"/>
  <c r="F342"/>
  <c r="I341"/>
  <c r="H341"/>
  <c r="G341"/>
  <c r="F341"/>
  <c r="I340"/>
  <c r="H340"/>
  <c r="G340"/>
  <c r="F340"/>
  <c r="I339"/>
  <c r="I337" s="1"/>
  <c r="H339"/>
  <c r="G339"/>
  <c r="G337" s="1"/>
  <c r="F339"/>
  <c r="E339"/>
  <c r="I338"/>
  <c r="H338"/>
  <c r="G338"/>
  <c r="F338"/>
  <c r="E336"/>
  <c r="E335"/>
  <c r="E334"/>
  <c r="E333"/>
  <c r="E332"/>
  <c r="H331"/>
  <c r="E331"/>
  <c r="E330"/>
  <c r="E329"/>
  <c r="E328"/>
  <c r="E327"/>
  <c r="I326"/>
  <c r="H326"/>
  <c r="G326"/>
  <c r="F326"/>
  <c r="E326" s="1"/>
  <c r="I325"/>
  <c r="H325"/>
  <c r="G325"/>
  <c r="F325"/>
  <c r="E325" s="1"/>
  <c r="I324"/>
  <c r="H324"/>
  <c r="G324"/>
  <c r="F324"/>
  <c r="I323"/>
  <c r="H323"/>
  <c r="G323"/>
  <c r="F323"/>
  <c r="E323" s="1"/>
  <c r="I322"/>
  <c r="H322"/>
  <c r="G322"/>
  <c r="F322"/>
  <c r="I321"/>
  <c r="H321"/>
  <c r="G321"/>
  <c r="F321"/>
  <c r="I320"/>
  <c r="H320"/>
  <c r="G320"/>
  <c r="F320"/>
  <c r="I319"/>
  <c r="I315" s="1"/>
  <c r="H319"/>
  <c r="G319"/>
  <c r="F319"/>
  <c r="E319"/>
  <c r="I318"/>
  <c r="H318"/>
  <c r="G318"/>
  <c r="F318"/>
  <c r="E318" s="1"/>
  <c r="I317"/>
  <c r="H317"/>
  <c r="G317"/>
  <c r="F317"/>
  <c r="E317" s="1"/>
  <c r="I316"/>
  <c r="H316"/>
  <c r="G316"/>
  <c r="F316"/>
  <c r="E314"/>
  <c r="E313"/>
  <c r="E312"/>
  <c r="E311"/>
  <c r="E310"/>
  <c r="E309"/>
  <c r="E308"/>
  <c r="I307"/>
  <c r="H307"/>
  <c r="G307"/>
  <c r="F307"/>
  <c r="E307" s="1"/>
  <c r="E306"/>
  <c r="E305"/>
  <c r="E304"/>
  <c r="E303"/>
  <c r="E302"/>
  <c r="H301"/>
  <c r="E300"/>
  <c r="E299"/>
  <c r="E298"/>
  <c r="E297"/>
  <c r="I296"/>
  <c r="G296"/>
  <c r="F296"/>
  <c r="E295"/>
  <c r="E294"/>
  <c r="E293"/>
  <c r="E292"/>
  <c r="E291"/>
  <c r="E290"/>
  <c r="E289"/>
  <c r="E288"/>
  <c r="E287"/>
  <c r="E286"/>
  <c r="I285"/>
  <c r="H285"/>
  <c r="G285"/>
  <c r="F285"/>
  <c r="I284"/>
  <c r="I273" s="1"/>
  <c r="H284"/>
  <c r="G284"/>
  <c r="G273" s="1"/>
  <c r="F284"/>
  <c r="E284"/>
  <c r="I283"/>
  <c r="H283"/>
  <c r="H272" s="1"/>
  <c r="G283"/>
  <c r="F283"/>
  <c r="I282"/>
  <c r="I271" s="1"/>
  <c r="H282"/>
  <c r="G282"/>
  <c r="G271" s="1"/>
  <c r="F282"/>
  <c r="E282" s="1"/>
  <c r="I281"/>
  <c r="H281"/>
  <c r="H270" s="1"/>
  <c r="G281"/>
  <c r="G270" s="1"/>
  <c r="F281"/>
  <c r="I280"/>
  <c r="I269" s="1"/>
  <c r="H280"/>
  <c r="G280"/>
  <c r="G269" s="1"/>
  <c r="F280"/>
  <c r="E280"/>
  <c r="I279"/>
  <c r="H279"/>
  <c r="H268" s="1"/>
  <c r="G279"/>
  <c r="F279"/>
  <c r="E279" s="1"/>
  <c r="I278"/>
  <c r="H278"/>
  <c r="H267" s="1"/>
  <c r="G278"/>
  <c r="F278"/>
  <c r="E278" s="1"/>
  <c r="I277"/>
  <c r="H277"/>
  <c r="G277"/>
  <c r="F277"/>
  <c r="I276"/>
  <c r="H276"/>
  <c r="G276"/>
  <c r="G265" s="1"/>
  <c r="F276"/>
  <c r="E276" s="1"/>
  <c r="I275"/>
  <c r="H275"/>
  <c r="G275"/>
  <c r="F275"/>
  <c r="H273"/>
  <c r="F273"/>
  <c r="I272"/>
  <c r="G272"/>
  <c r="H271"/>
  <c r="I270"/>
  <c r="H269"/>
  <c r="F269"/>
  <c r="I268"/>
  <c r="G268"/>
  <c r="F268"/>
  <c r="E268" s="1"/>
  <c r="I267"/>
  <c r="G267"/>
  <c r="I266"/>
  <c r="H266"/>
  <c r="G266"/>
  <c r="F266"/>
  <c r="E266" s="1"/>
  <c r="H265"/>
  <c r="F265"/>
  <c r="I264"/>
  <c r="H264"/>
  <c r="G264"/>
  <c r="F264"/>
  <c r="E264" s="1"/>
  <c r="E262"/>
  <c r="E261"/>
  <c r="E260"/>
  <c r="E259"/>
  <c r="E258"/>
  <c r="E257"/>
  <c r="E256"/>
  <c r="E255"/>
  <c r="E254"/>
  <c r="E253"/>
  <c r="I252"/>
  <c r="H252"/>
  <c r="G252"/>
  <c r="F252"/>
  <c r="E252" s="1"/>
  <c r="E251"/>
  <c r="E250"/>
  <c r="E249"/>
  <c r="E248"/>
  <c r="E247"/>
  <c r="E246"/>
  <c r="E245"/>
  <c r="E244"/>
  <c r="E243"/>
  <c r="E242"/>
  <c r="I241"/>
  <c r="H241"/>
  <c r="G241"/>
  <c r="F241"/>
  <c r="E240"/>
  <c r="E239"/>
  <c r="E238"/>
  <c r="E237"/>
  <c r="E236"/>
  <c r="E235"/>
  <c r="E234"/>
  <c r="E233"/>
  <c r="E232"/>
  <c r="E231"/>
  <c r="I230"/>
  <c r="H230"/>
  <c r="G230"/>
  <c r="F230"/>
  <c r="E230"/>
  <c r="E229"/>
  <c r="E228"/>
  <c r="E227"/>
  <c r="E226"/>
  <c r="E225"/>
  <c r="E224"/>
  <c r="E223"/>
  <c r="E222"/>
  <c r="E221"/>
  <c r="E220"/>
  <c r="I219"/>
  <c r="H219"/>
  <c r="G219"/>
  <c r="F219"/>
  <c r="E219" s="1"/>
  <c r="E218"/>
  <c r="E217"/>
  <c r="E216"/>
  <c r="E215"/>
  <c r="E214"/>
  <c r="E213"/>
  <c r="E212"/>
  <c r="E211"/>
  <c r="E210"/>
  <c r="E209"/>
  <c r="I208"/>
  <c r="H208"/>
  <c r="G208"/>
  <c r="F208"/>
  <c r="E208" s="1"/>
  <c r="E207"/>
  <c r="E206"/>
  <c r="E205"/>
  <c r="E204"/>
  <c r="E203"/>
  <c r="H202"/>
  <c r="E202" s="1"/>
  <c r="E201"/>
  <c r="E200"/>
  <c r="E199"/>
  <c r="E198"/>
  <c r="I197"/>
  <c r="H197"/>
  <c r="G197"/>
  <c r="F197"/>
  <c r="E196"/>
  <c r="E195"/>
  <c r="E194"/>
  <c r="E193"/>
  <c r="E192"/>
  <c r="E191"/>
  <c r="E190"/>
  <c r="E189"/>
  <c r="E188"/>
  <c r="E187"/>
  <c r="I186"/>
  <c r="H186"/>
  <c r="G186"/>
  <c r="F186"/>
  <c r="E186" s="1"/>
  <c r="I185"/>
  <c r="H185"/>
  <c r="G185"/>
  <c r="F185"/>
  <c r="E185" s="1"/>
  <c r="I184"/>
  <c r="H184"/>
  <c r="H173" s="1"/>
  <c r="G184"/>
  <c r="F184"/>
  <c r="E184" s="1"/>
  <c r="I183"/>
  <c r="H183"/>
  <c r="G183"/>
  <c r="F183"/>
  <c r="I182"/>
  <c r="I171" s="1"/>
  <c r="H182"/>
  <c r="G182"/>
  <c r="G171" s="1"/>
  <c r="F182"/>
  <c r="E182"/>
  <c r="I181"/>
  <c r="H181"/>
  <c r="G181"/>
  <c r="F181"/>
  <c r="E181" s="1"/>
  <c r="I180"/>
  <c r="H180"/>
  <c r="H169" s="1"/>
  <c r="G180"/>
  <c r="F180"/>
  <c r="E180" s="1"/>
  <c r="I179"/>
  <c r="H179"/>
  <c r="G179"/>
  <c r="F179"/>
  <c r="I178"/>
  <c r="I167" s="1"/>
  <c r="H178"/>
  <c r="G178"/>
  <c r="G167" s="1"/>
  <c r="F178"/>
  <c r="E178"/>
  <c r="I177"/>
  <c r="H177"/>
  <c r="G177"/>
  <c r="F177"/>
  <c r="E177" s="1"/>
  <c r="I176"/>
  <c r="H176"/>
  <c r="H175" s="1"/>
  <c r="G176"/>
  <c r="F176"/>
  <c r="E176" s="1"/>
  <c r="I175"/>
  <c r="G175"/>
  <c r="I174"/>
  <c r="H174"/>
  <c r="G174"/>
  <c r="F174"/>
  <c r="E174" s="1"/>
  <c r="I173"/>
  <c r="G173"/>
  <c r="I172"/>
  <c r="H172"/>
  <c r="G172"/>
  <c r="F172"/>
  <c r="E172" s="1"/>
  <c r="H171"/>
  <c r="F171"/>
  <c r="I170"/>
  <c r="H170"/>
  <c r="G170"/>
  <c r="F170"/>
  <c r="I169"/>
  <c r="G169"/>
  <c r="I168"/>
  <c r="H168"/>
  <c r="G168"/>
  <c r="F168"/>
  <c r="E168"/>
  <c r="H167"/>
  <c r="F167"/>
  <c r="I166"/>
  <c r="H166"/>
  <c r="G166"/>
  <c r="F166"/>
  <c r="E166" s="1"/>
  <c r="I165"/>
  <c r="G165"/>
  <c r="E163"/>
  <c r="E162"/>
  <c r="E161"/>
  <c r="E160"/>
  <c r="G159"/>
  <c r="E159"/>
  <c r="H158"/>
  <c r="E158"/>
  <c r="E157"/>
  <c r="E156"/>
  <c r="E155"/>
  <c r="E154"/>
  <c r="I153"/>
  <c r="H153"/>
  <c r="G153"/>
  <c r="F153"/>
  <c r="E153" s="1"/>
  <c r="E152"/>
  <c r="E151"/>
  <c r="E150"/>
  <c r="E149"/>
  <c r="E148"/>
  <c r="E147"/>
  <c r="E146"/>
  <c r="E145"/>
  <c r="E144"/>
  <c r="E143"/>
  <c r="I142"/>
  <c r="H142"/>
  <c r="G142"/>
  <c r="F142"/>
  <c r="E142" s="1"/>
  <c r="E141"/>
  <c r="E140"/>
  <c r="E139"/>
  <c r="E138"/>
  <c r="E137"/>
  <c r="E136"/>
  <c r="E135"/>
  <c r="E134"/>
  <c r="E133"/>
  <c r="E132"/>
  <c r="I131"/>
  <c r="H131"/>
  <c r="G131"/>
  <c r="F131"/>
  <c r="E131" s="1"/>
  <c r="E130"/>
  <c r="E129"/>
  <c r="E128"/>
  <c r="E127"/>
  <c r="E126"/>
  <c r="E125"/>
  <c r="E124"/>
  <c r="E123"/>
  <c r="E122"/>
  <c r="E121"/>
  <c r="I120"/>
  <c r="H120"/>
  <c r="G120"/>
  <c r="F120"/>
  <c r="E120" s="1"/>
  <c r="E119"/>
  <c r="E118"/>
  <c r="E117"/>
  <c r="E116"/>
  <c r="E115"/>
  <c r="E114"/>
  <c r="E113"/>
  <c r="E112"/>
  <c r="E111"/>
  <c r="E110"/>
  <c r="I109"/>
  <c r="H109"/>
  <c r="G109"/>
  <c r="F109"/>
  <c r="E108"/>
  <c r="E107"/>
  <c r="E106"/>
  <c r="E105"/>
  <c r="E104"/>
  <c r="E103"/>
  <c r="E102"/>
  <c r="E101"/>
  <c r="E100"/>
  <c r="E99"/>
  <c r="I98"/>
  <c r="H98"/>
  <c r="G98"/>
  <c r="F98"/>
  <c r="E98"/>
  <c r="E97"/>
  <c r="E96"/>
  <c r="E95"/>
  <c r="E94"/>
  <c r="E93"/>
  <c r="E92"/>
  <c r="E91"/>
  <c r="E90"/>
  <c r="E89"/>
  <c r="E88"/>
  <c r="I87"/>
  <c r="H87"/>
  <c r="G87"/>
  <c r="F87"/>
  <c r="E87" s="1"/>
  <c r="E86"/>
  <c r="E85"/>
  <c r="E84"/>
  <c r="E83"/>
  <c r="E82"/>
  <c r="H81"/>
  <c r="E81" s="1"/>
  <c r="E80"/>
  <c r="E79"/>
  <c r="E78"/>
  <c r="E77"/>
  <c r="I76"/>
  <c r="H76"/>
  <c r="G76"/>
  <c r="F76"/>
  <c r="E75"/>
  <c r="E74"/>
  <c r="E73"/>
  <c r="E72"/>
  <c r="E71"/>
  <c r="E70"/>
  <c r="E69"/>
  <c r="E68"/>
  <c r="E67"/>
  <c r="E66"/>
  <c r="I65"/>
  <c r="H65"/>
  <c r="G65"/>
  <c r="F65"/>
  <c r="E65" s="1"/>
  <c r="I64"/>
  <c r="H64"/>
  <c r="H53" s="1"/>
  <c r="G64"/>
  <c r="F64"/>
  <c r="E64" s="1"/>
  <c r="I63"/>
  <c r="I52" s="1"/>
  <c r="H63"/>
  <c r="G63"/>
  <c r="G52" s="1"/>
  <c r="F63"/>
  <c r="I62"/>
  <c r="I51" s="1"/>
  <c r="H62"/>
  <c r="G62"/>
  <c r="G51" s="1"/>
  <c r="F62"/>
  <c r="E62"/>
  <c r="I61"/>
  <c r="H61"/>
  <c r="H50" s="1"/>
  <c r="G61"/>
  <c r="F61"/>
  <c r="E61" s="1"/>
  <c r="I60"/>
  <c r="G60"/>
  <c r="F60"/>
  <c r="I59"/>
  <c r="H59"/>
  <c r="G59"/>
  <c r="F59"/>
  <c r="I58"/>
  <c r="H58"/>
  <c r="H47" s="1"/>
  <c r="G58"/>
  <c r="F58"/>
  <c r="I57"/>
  <c r="I46" s="1"/>
  <c r="H57"/>
  <c r="G57"/>
  <c r="G46" s="1"/>
  <c r="F57"/>
  <c r="I56"/>
  <c r="I54" s="1"/>
  <c r="H56"/>
  <c r="G56"/>
  <c r="G54" s="1"/>
  <c r="F56"/>
  <c r="E56"/>
  <c r="I55"/>
  <c r="H55"/>
  <c r="G55"/>
  <c r="F55"/>
  <c r="E55" s="1"/>
  <c r="I53"/>
  <c r="G53"/>
  <c r="H52"/>
  <c r="F52"/>
  <c r="H51"/>
  <c r="F51"/>
  <c r="I50"/>
  <c r="G50"/>
  <c r="I49"/>
  <c r="G49"/>
  <c r="F49"/>
  <c r="I48"/>
  <c r="H48"/>
  <c r="G48"/>
  <c r="F48"/>
  <c r="E48" s="1"/>
  <c r="I47"/>
  <c r="G47"/>
  <c r="H46"/>
  <c r="F46"/>
  <c r="E46" s="1"/>
  <c r="I45"/>
  <c r="H45"/>
  <c r="G45"/>
  <c r="F45"/>
  <c r="E45" s="1"/>
  <c r="I44"/>
  <c r="H44"/>
  <c r="G44"/>
  <c r="F44"/>
  <c r="E42"/>
  <c r="E41"/>
  <c r="E40"/>
  <c r="E39"/>
  <c r="E38"/>
  <c r="H37"/>
  <c r="E37"/>
  <c r="E36"/>
  <c r="E35"/>
  <c r="E34"/>
  <c r="E33"/>
  <c r="I32"/>
  <c r="H32"/>
  <c r="G32"/>
  <c r="F32"/>
  <c r="E32" s="1"/>
  <c r="I31"/>
  <c r="I20" s="1"/>
  <c r="H31"/>
  <c r="G31"/>
  <c r="G20" s="1"/>
  <c r="F31"/>
  <c r="E31" s="1"/>
  <c r="I30"/>
  <c r="H30"/>
  <c r="G30"/>
  <c r="F30"/>
  <c r="I29"/>
  <c r="H29"/>
  <c r="H18" s="1"/>
  <c r="G29"/>
  <c r="F29"/>
  <c r="E29" s="1"/>
  <c r="I28"/>
  <c r="H28"/>
  <c r="G28"/>
  <c r="F28"/>
  <c r="I27"/>
  <c r="I16" s="1"/>
  <c r="H27"/>
  <c r="G27"/>
  <c r="F27"/>
  <c r="E27"/>
  <c r="I26"/>
  <c r="H26"/>
  <c r="H15" s="1"/>
  <c r="G26"/>
  <c r="F26"/>
  <c r="E26" s="1"/>
  <c r="I25"/>
  <c r="H25"/>
  <c r="G25"/>
  <c r="F25"/>
  <c r="E25" s="1"/>
  <c r="I24"/>
  <c r="H24"/>
  <c r="G24"/>
  <c r="F24"/>
  <c r="I23"/>
  <c r="H23"/>
  <c r="G23"/>
  <c r="F23"/>
  <c r="E23" s="1"/>
  <c r="I22"/>
  <c r="H22"/>
  <c r="G22"/>
  <c r="F22"/>
  <c r="G21"/>
  <c r="G16"/>
  <c r="I15"/>
  <c r="G15"/>
  <c r="H13"/>
  <c r="F13"/>
  <c r="I11"/>
  <c r="G11"/>
  <c r="E22" l="1"/>
  <c r="H21"/>
  <c r="I21"/>
  <c r="E30"/>
  <c r="E44"/>
  <c r="I14"/>
  <c r="E58"/>
  <c r="H14"/>
  <c r="E59"/>
  <c r="E60"/>
  <c r="H20"/>
  <c r="E76"/>
  <c r="H12"/>
  <c r="G164"/>
  <c r="I164"/>
  <c r="H19"/>
  <c r="G12"/>
  <c r="I274"/>
  <c r="E321"/>
  <c r="E322"/>
  <c r="E341"/>
  <c r="E342"/>
  <c r="E344"/>
  <c r="D23" i="2"/>
  <c r="G14" i="1"/>
  <c r="F16"/>
  <c r="G43"/>
  <c r="H17"/>
  <c r="G18"/>
  <c r="I18"/>
  <c r="G19"/>
  <c r="I19"/>
  <c r="E170"/>
  <c r="G17"/>
  <c r="I17"/>
  <c r="H263"/>
  <c r="G13"/>
  <c r="G10" s="1"/>
  <c r="I13"/>
  <c r="I43"/>
  <c r="E51"/>
  <c r="E52"/>
  <c r="E167"/>
  <c r="E171"/>
  <c r="G315"/>
  <c r="E343"/>
  <c r="H8" i="2"/>
  <c r="D16"/>
  <c r="F12" i="1"/>
  <c r="E24"/>
  <c r="E28"/>
  <c r="F47"/>
  <c r="F50"/>
  <c r="E50" s="1"/>
  <c r="F53"/>
  <c r="E57"/>
  <c r="E63"/>
  <c r="E109"/>
  <c r="F165"/>
  <c r="H165"/>
  <c r="H164" s="1"/>
  <c r="F169"/>
  <c r="E169" s="1"/>
  <c r="F173"/>
  <c r="E173" s="1"/>
  <c r="F175"/>
  <c r="E175" s="1"/>
  <c r="E179"/>
  <c r="E183"/>
  <c r="E197"/>
  <c r="E241"/>
  <c r="G263"/>
  <c r="I265"/>
  <c r="I12" s="1"/>
  <c r="I10" s="1"/>
  <c r="F267"/>
  <c r="E267" s="1"/>
  <c r="E269"/>
  <c r="F271"/>
  <c r="F18" s="1"/>
  <c r="E18" s="1"/>
  <c r="E273"/>
  <c r="E277"/>
  <c r="G274"/>
  <c r="E285"/>
  <c r="E320"/>
  <c r="E324"/>
  <c r="E340"/>
  <c r="E346"/>
  <c r="E12" i="2"/>
  <c r="D12" s="1"/>
  <c r="H19"/>
  <c r="D30"/>
  <c r="G30"/>
  <c r="H337" i="1"/>
  <c r="H54"/>
  <c r="E281"/>
  <c r="F270"/>
  <c r="E301"/>
  <c r="H296"/>
  <c r="E296" s="1"/>
  <c r="F8" i="2"/>
  <c r="D10"/>
  <c r="D18"/>
  <c r="D22"/>
  <c r="E11"/>
  <c r="D11" s="1"/>
  <c r="D28"/>
  <c r="E17"/>
  <c r="D17" s="1"/>
  <c r="D57"/>
  <c r="G52"/>
  <c r="D52" s="1"/>
  <c r="F21" i="1"/>
  <c r="E21" s="1"/>
  <c r="E271"/>
  <c r="E275"/>
  <c r="F274"/>
  <c r="H274"/>
  <c r="E283"/>
  <c r="F272"/>
  <c r="E316"/>
  <c r="F315"/>
  <c r="H315"/>
  <c r="E338"/>
  <c r="F337"/>
  <c r="E337" s="1"/>
  <c r="D20" i="2"/>
  <c r="E19"/>
  <c r="E9"/>
  <c r="G9"/>
  <c r="D24"/>
  <c r="E13"/>
  <c r="D13" s="1"/>
  <c r="D26"/>
  <c r="E15"/>
  <c r="D15" s="1"/>
  <c r="D58"/>
  <c r="G25"/>
  <c r="G14" s="1"/>
  <c r="D90"/>
  <c r="G85"/>
  <c r="D85" s="1"/>
  <c r="F43" i="1" l="1"/>
  <c r="E165"/>
  <c r="F164"/>
  <c r="E274"/>
  <c r="I263"/>
  <c r="F15"/>
  <c r="E15" s="1"/>
  <c r="H11"/>
  <c r="E265"/>
  <c r="E13"/>
  <c r="E53"/>
  <c r="F20"/>
  <c r="E20" s="1"/>
  <c r="E47"/>
  <c r="F14"/>
  <c r="E14" s="1"/>
  <c r="E12"/>
  <c r="F11"/>
  <c r="E11" s="1"/>
  <c r="E49"/>
  <c r="H43"/>
  <c r="E43" s="1"/>
  <c r="H16"/>
  <c r="D25" i="2"/>
  <c r="D14"/>
  <c r="D9"/>
  <c r="E8"/>
  <c r="E315" i="1"/>
  <c r="E272"/>
  <c r="F19"/>
  <c r="E19" s="1"/>
  <c r="G19" i="2"/>
  <c r="D19"/>
  <c r="F17" i="1"/>
  <c r="E270"/>
  <c r="F263"/>
  <c r="E263" s="1"/>
  <c r="E164" l="1"/>
  <c r="F54"/>
  <c r="E54" s="1"/>
  <c r="H10"/>
  <c r="E16"/>
  <c r="E17"/>
  <c r="F10"/>
  <c r="G8" i="2"/>
  <c r="D8" s="1"/>
  <c r="E10" i="1" l="1"/>
</calcChain>
</file>

<file path=xl/sharedStrings.xml><?xml version="1.0" encoding="utf-8"?>
<sst xmlns="http://schemas.openxmlformats.org/spreadsheetml/2006/main" count="162" uniqueCount="99">
  <si>
    <t xml:space="preserve">ПЕРЕЧЕНЬ ОСНОВНЫХ МЕРОПРИЯТИЙ МУНИЦИПАЛЬНОЙ ПРОГРАММЫ
«РАЗВИТИЕ КУЛЬТУРЫ» 
</t>
  </si>
  <si>
    <t>№ п/п</t>
  </si>
  <si>
    <t>Наименование подпрограммы</t>
  </si>
  <si>
    <t>Статус</t>
  </si>
  <si>
    <t>Год реали-зации прог-раммы</t>
  </si>
  <si>
    <t>Объем финансирования,  тыс. рублей</t>
  </si>
  <si>
    <t>Непосредственный результат реализации мероприятия</t>
  </si>
  <si>
    <t>Муниципальный заказчик,главный распорядитель (распорядитель) бюджетных средств, исполнитель</t>
  </si>
  <si>
    <t>Всего</t>
  </si>
  <si>
    <t>в том числе в разрезе источников финансирования</t>
  </si>
  <si>
    <t>федер. бюджет</t>
  </si>
  <si>
    <t>краевой бюджет</t>
  </si>
  <si>
    <t>местный бюджет</t>
  </si>
  <si>
    <t>внебюджетные источники</t>
  </si>
  <si>
    <t>Общий объем финансирования  основных мероприятий  программы «Развитие культуры» всего в том числе:</t>
  </si>
  <si>
    <t xml:space="preserve">всего </t>
  </si>
  <si>
    <t>отдел культуры алминистрации МО Кавказский район</t>
  </si>
  <si>
    <t>Основное мероприятие №1 «Руководство и управление в сфере культуры и искусства»</t>
  </si>
  <si>
    <t>Проведение  социологических опросов об уровне удовлетворенности населения качеством предоставляемых услуг в поселениях Кавказского района</t>
  </si>
  <si>
    <t>1.1</t>
  </si>
  <si>
    <t>Мероприятие № 1.1 «Расходы на обеспечение функций органов местного самоуправления в сфере культуры и искусства»</t>
  </si>
  <si>
    <t>Основное мероприятие № 2 «Реализация дополнительных предпрофессиональных общеобразовательных программ в области искусств»</t>
  </si>
  <si>
    <t xml:space="preserve">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 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</t>
  </si>
  <si>
    <t>учреждения, подведомственные отделу культуры</t>
  </si>
  <si>
    <t>2.1</t>
  </si>
  <si>
    <t>Мероприятие № 2.1 «Расходы на обеспечение деятельности (оказание услуг) муниципальных учреждений дополнительного образования сферы культуры»</t>
  </si>
  <si>
    <t>2.1.1</t>
  </si>
  <si>
    <t>Мероприятие № 2.1.1 "Обеспечение поэтапного повышения уровня средней заработной платы педагогическим работникам муниципальных учреждений дополнительного образования в сфере культуры и искусства"</t>
  </si>
  <si>
    <t>2.1.2</t>
  </si>
  <si>
    <t>2.2</t>
  </si>
  <si>
    <t xml:space="preserve">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Мероприятие № 2.2 «Осуществление   отдельных государственных полномочий Краснодарского края  по предоставлению мер социальной поддержки в виде                   компенсации расходов на оплату жилых помещений, отопления и освещения педагогическим работ-никам муниципальных учреждений, проживающим и работающим в сельских населенных пунктах на территории Краснодарского края»
</t>
  </si>
  <si>
    <t>2.3</t>
  </si>
  <si>
    <t>Мероприятие № 2.3 «Компенсация расходов на оплату жилых помещений, отопления и освещения педагогическим работникам государственных и муниципальных учреждений, проживающим и работающим в сельской местности»</t>
  </si>
  <si>
    <t>2.4</t>
  </si>
  <si>
    <t>Мероприятие № 2.4 «Премия главы муниципального образования Кавказский район для  учащихся муниципальных бюджетных учреждений дополнительного образования за достижение выдающихся результатов в учебе и исполнительском мастерстве»</t>
  </si>
  <si>
    <t>2.5</t>
  </si>
  <si>
    <t xml:space="preserve">капитальный ремонт здания МБУ ДО ДШИ ст. Кавказской, укрепление материально-технической базы МБУ ДО детская художественная школа г.Кропоткин </t>
  </si>
  <si>
    <t>2.6</t>
  </si>
  <si>
    <t>Мероприятие № 2.6 Укрепление материально-технической базы, технического оснащения муниципальных учреждений дополнительного образования детей</t>
  </si>
  <si>
    <t>2.7</t>
  </si>
  <si>
    <t>Мероприятие № 2.7 Наказы избирателей</t>
  </si>
  <si>
    <t xml:space="preserve">Улучшение материально-технической базы Детской школы искусств  ст.Казанской </t>
  </si>
  <si>
    <t>2.8</t>
  </si>
  <si>
    <t>Приобретение музыкальных инструментов, оборудования и учебных материалов для МБУ ДО ДМШ № 1 им. Г.В. Свиридова г. Кропоткин и ДШИ ст.Казанской МО Кавказский район</t>
  </si>
  <si>
    <t>3</t>
  </si>
  <si>
    <t>Основное мероприятие № 3 «Организация библиотечного обслуживания населения муниципального образования Кавказский район»</t>
  </si>
  <si>
    <t xml:space="preserve"> - проведение мероприятий по привлечению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 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 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 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 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 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 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 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 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 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 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 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 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 - проведение мероприятий по привлечению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 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 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 - проведение мероприятий по привлечение читателей в библиотеки</t>
  </si>
  <si>
    <t>3.1</t>
  </si>
  <si>
    <t>Мероприятие № 3.1 «Расходы на обеспечение деятельности (оказание услуг) муниципальных учреждений сферы культуры»,</t>
  </si>
  <si>
    <t>3.1.1</t>
  </si>
  <si>
    <t>Мероприятие № 3.1.1 «Обеспечение поэтапного повышения уровня средней заработной платы работникам муниципальных учреждений культуры» (в рамках муниципального задания)</t>
  </si>
  <si>
    <t>3.1.2</t>
  </si>
  <si>
    <t>Мероприятие № 3.1.2 «Расходы на содержание муниципальных учреждений: МКУК «ЦМБ»</t>
  </si>
  <si>
    <t>3.2</t>
  </si>
  <si>
    <t>Мероприятие № 3.2 «Компенсация расходов на оплату жилых помещений, отопления и освещения работни-кам государственных и муниципальных учреждений, проживающим и работающим в сельской местности»</t>
  </si>
  <si>
    <t>3.3</t>
  </si>
  <si>
    <t>Мероприятие № 3.3 «Комплектование книжных фондов библиотек муниципального образования Кавказский район»</t>
  </si>
  <si>
    <t>3.4</t>
  </si>
  <si>
    <t>Мероприятие № 3.4. «Осуществление полномочий по комплектованию книжных фондов библиотек поселений, переданных из поселений муниципального образования Кавказский район»</t>
  </si>
  <si>
    <t>3.5</t>
  </si>
  <si>
    <t>Мероприятие № 3.5 «Создание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по Краснодарскому краю»</t>
  </si>
  <si>
    <t>3.6</t>
  </si>
  <si>
    <t>4</t>
  </si>
  <si>
    <t>Основное мероприятие №4 «Методическое обслуживание учреждений культуры»</t>
  </si>
  <si>
    <t xml:space="preserve">
</t>
  </si>
  <si>
    <t>4.1</t>
  </si>
  <si>
    <t>Мероприятие № 4.1 «Расходы на обеспечение деятельности (оказание услуг) муниципальных учреждений сферы культуры»</t>
  </si>
  <si>
    <t>4.1.1</t>
  </si>
  <si>
    <t>Мероприятие № 4.1.1 «Обеспечение поэтапного повышения уровня средней заработной платы работникам муниципальных учреждений культуры» (в рамках муниципального задания)</t>
  </si>
  <si>
    <t>4.1.2</t>
  </si>
  <si>
    <t>Мероприятие № 4.1.2 «Расходы на содержание муниципальных учреждений: МКУК «ОМЦ»</t>
  </si>
  <si>
    <t>4.2</t>
  </si>
  <si>
    <t>Мероприятие № 4.2 «Создание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по Краснодарскому краю»</t>
  </si>
  <si>
    <t>5</t>
  </si>
  <si>
    <t>Основное мероприятие №5 «Обеспечение организации и осуществления бухгалтерского учета»</t>
  </si>
  <si>
    <t xml:space="preserve">- оказание услуг по бухгалтерскому и налоговому учету муниципальным учреждениям Кавказского района </t>
  </si>
  <si>
    <t>5.1</t>
  </si>
  <si>
    <t>Мероприятие № 5.1 «Расходы на обеспечение деятельности (оказание услуг) муниципальных учреждений сферы культуры»</t>
  </si>
  <si>
    <t>6</t>
  </si>
  <si>
    <t>Основное мероприятие № 6 «Создание условий для организации досуга и культуры»</t>
  </si>
  <si>
    <t xml:space="preserve"> - проведение культурно-массовых мероприятий; 
- обеспечение 
участия учреждений культуры и учащихся школ дополнительного образования  в краевых, всероссийских фестивалях и конкурсах.
 - проведение культурно-массовых мероприятий; 
- обеспечение 
участия учреждений культуры и учащихся школ дополнительного образования  в краевых, всероссийских фестивалях и конкурсах.
 - проведение культурно-массовых мероприятий; 
- обеспечение 
участия учреждений культуры и учащихся школ дополнительного образования  в краевых, всероссийских фестивалях и конкурсах.
 - проведение культурно-массовых мероприятий; 
- обеспечение 
участия учреждений культуры и учащихся школ дополнительного образования  в краевых, всероссийских фестивалях и конкурсах.
</t>
  </si>
  <si>
    <t>6.1</t>
  </si>
  <si>
    <t>Мероприятие № 6.1 «Расходы на организацию и проведение мероприятий в области культуры, популяризации здорового образа жизни»</t>
  </si>
  <si>
    <t xml:space="preserve">Заместитель главы муниципального образования Кавказский район                                                                                                                                               С.В.Филатова                                                                                                                                                                                     </t>
  </si>
  <si>
    <t>Обоснование ресурсного обеспечения  муниципальной программы "Развитие культуры"</t>
  </si>
  <si>
    <t>Общий объем финансирования  муниципальной программы «Развитие культуры» всего,  в том числе:</t>
  </si>
  <si>
    <t>Объем финансирования по основным мероприятиям  муниципальной программы</t>
  </si>
  <si>
    <t>7</t>
  </si>
  <si>
    <t>8</t>
  </si>
  <si>
    <t>9</t>
  </si>
  <si>
    <t>Подпрограмма "Укрепление материально-технической базы архива муниципального образования Кавказский район"</t>
  </si>
  <si>
    <t>Заместитель главы муниципального образования Кавказский район                                                                                                               С.В.Филатова</t>
  </si>
  <si>
    <t>Мероприятие № 2.1.2 «Расходы на содержание муниципальных учреждений: МБУ ДО ДШИ ст. Казанской, МБУ ДО ДШИ ст. Кавказской, МБУ ДО ДМШ 1 им. Г.В. Свиридова, МБУ ДО ДХШ, МБУ ДО ДМШ № 2»</t>
  </si>
  <si>
    <t>Мероприятие № 2.5
Укрепление материально-технической базы, техническое оснащения муниципальных учреждений культуры</t>
  </si>
  <si>
    <t>Мероприятие № 2.8  Организация предоставления дополнительного образования детей в муниципальных образовательных организациях  в части оснащения образовательных организаций 
в сфере культуры музыкальными инструментами, оборудованием 
и учебными материалами в рамках реализации регионального 
проекта "Культурная среда"</t>
  </si>
  <si>
    <t xml:space="preserve">Мероприятие № 3.6
Поддержка отрасли культуры, в целях софинансирования на комплектование и обеспечение сохранности библиотечных фондов библиотек
</t>
  </si>
  <si>
    <t>ПРИЛОЖЕНИЕ № 2
к изменениям, утвержденным постановлением администрации муниципального образования
Кавказский район
от 26.08.2020   № 1067                                        ПРИЛОЖЕНИЕ № 3
к муниципальной программе муниципального образования Кавказский район "Развитие  культуры", утвержденной 
постановлением 
 администрации муниципального образования Кавказский район 
от 24.10.2014 г. № 1693
(в редакции постановления администрации
муниципального образования
Кавказский район
от  26.08.2020   № 1067 )</t>
  </si>
  <si>
    <t>ПРИЛОЖЕНИЕ № 1
к изменениям, утвержденным постановлением администрации муниципального образования
Кавказский район
от 26.08.2020 №  1067</t>
  </si>
  <si>
    <t xml:space="preserve">ПРИЛОЖЕНИЕ № 2 
к муниципальной программе муниципального образования Кавказский район "Развитие  культуры", утвержденной 
постановлением администрации муниципального образования Кавказский район 
от 24.10.2014 г. № 1693
(в редакции постановления администрации
муниципального образования
Кавказский район
от  26.08.2020   № 1067 )
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</si>
</sst>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948A5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66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99CC0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8">
    <xf numFmtId="0" fontId="0" fillId="0" borderId="0" xfId="0"/>
    <xf numFmtId="0" fontId="2" fillId="0" borderId="0" xfId="1"/>
    <xf numFmtId="49" fontId="2" fillId="0" borderId="0" xfId="1" applyNumberFormat="1"/>
    <xf numFmtId="164" fontId="3" fillId="0" borderId="0" xfId="1" applyNumberFormat="1" applyFont="1" applyAlignment="1">
      <alignment wrapText="1"/>
    </xf>
    <xf numFmtId="49" fontId="4" fillId="0" borderId="0" xfId="1" applyNumberFormat="1" applyFont="1" applyAlignment="1">
      <alignment wrapText="1"/>
    </xf>
    <xf numFmtId="0" fontId="3" fillId="0" borderId="0" xfId="1" applyFont="1" applyAlignment="1">
      <alignment wrapText="1"/>
    </xf>
    <xf numFmtId="165" fontId="2" fillId="0" borderId="0" xfId="1" applyNumberFormat="1"/>
    <xf numFmtId="49" fontId="5" fillId="0" borderId="0" xfId="1" applyNumberFormat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 wrapText="1"/>
    </xf>
    <xf numFmtId="165" fontId="6" fillId="0" borderId="0" xfId="1" applyNumberFormat="1" applyFont="1" applyBorder="1" applyAlignment="1">
      <alignment horizontal="center" vertical="top" wrapText="1"/>
    </xf>
    <xf numFmtId="165" fontId="5" fillId="0" borderId="0" xfId="1" applyNumberFormat="1" applyFont="1" applyBorder="1" applyAlignment="1">
      <alignment horizontal="center" vertical="top"/>
    </xf>
    <xf numFmtId="49" fontId="5" fillId="0" borderId="0" xfId="1" applyNumberFormat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165" fontId="5" fillId="0" borderId="0" xfId="1" applyNumberFormat="1" applyFont="1" applyAlignment="1">
      <alignment horizontal="center" vertical="top"/>
    </xf>
    <xf numFmtId="49" fontId="5" fillId="0" borderId="0" xfId="1" applyNumberFormat="1" applyFont="1" applyAlignment="1">
      <alignment horizontal="center" vertical="top"/>
    </xf>
    <xf numFmtId="49" fontId="2" fillId="0" borderId="0" xfId="1" applyNumberFormat="1" applyAlignment="1">
      <alignment wrapText="1"/>
    </xf>
    <xf numFmtId="0" fontId="2" fillId="0" borderId="0" xfId="1"/>
    <xf numFmtId="165" fontId="2" fillId="0" borderId="0" xfId="1" applyNumberFormat="1"/>
    <xf numFmtId="49" fontId="2" fillId="0" borderId="0" xfId="1" applyNumberFormat="1"/>
    <xf numFmtId="49" fontId="2" fillId="0" borderId="0" xfId="1" applyNumberFormat="1" applyAlignment="1">
      <alignment wrapText="1"/>
    </xf>
    <xf numFmtId="0" fontId="5" fillId="0" borderId="0" xfId="1" applyFont="1" applyBorder="1"/>
    <xf numFmtId="0" fontId="7" fillId="0" borderId="0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center"/>
    </xf>
    <xf numFmtId="0" fontId="3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165" fontId="3" fillId="0" borderId="5" xfId="1" applyNumberFormat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wrapText="1"/>
    </xf>
    <xf numFmtId="0" fontId="3" fillId="0" borderId="0" xfId="2" applyFont="1" applyBorder="1" applyAlignment="1"/>
    <xf numFmtId="0" fontId="3" fillId="0" borderId="0" xfId="2" applyFont="1" applyAlignment="1"/>
    <xf numFmtId="49" fontId="5" fillId="0" borderId="1" xfId="1" applyNumberFormat="1" applyFont="1" applyBorder="1" applyAlignment="1">
      <alignment wrapText="1"/>
    </xf>
    <xf numFmtId="0" fontId="5" fillId="0" borderId="1" xfId="1" applyFont="1" applyBorder="1"/>
    <xf numFmtId="165" fontId="3" fillId="0" borderId="2" xfId="1" applyNumberFormat="1" applyFont="1" applyFill="1" applyBorder="1" applyAlignment="1">
      <alignment horizontal="center" vertical="center" wrapText="1"/>
    </xf>
    <xf numFmtId="165" fontId="3" fillId="4" borderId="2" xfId="1" applyNumberFormat="1" applyFont="1" applyFill="1" applyBorder="1" applyAlignment="1">
      <alignment horizontal="center" vertical="center" wrapText="1"/>
    </xf>
    <xf numFmtId="165" fontId="5" fillId="4" borderId="2" xfId="1" applyNumberFormat="1" applyFont="1" applyFill="1" applyBorder="1" applyAlignment="1">
      <alignment horizontal="center"/>
    </xf>
    <xf numFmtId="165" fontId="5" fillId="5" borderId="2" xfId="1" applyNumberFormat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 vertical="center" wrapText="1"/>
    </xf>
    <xf numFmtId="165" fontId="5" fillId="4" borderId="2" xfId="1" applyNumberFormat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165" fontId="3" fillId="6" borderId="2" xfId="1" applyNumberFormat="1" applyFont="1" applyFill="1" applyBorder="1" applyAlignment="1">
      <alignment horizontal="center" vertical="center" wrapText="1"/>
    </xf>
    <xf numFmtId="165" fontId="3" fillId="6" borderId="2" xfId="1" applyNumberFormat="1" applyFont="1" applyFill="1" applyBorder="1" applyAlignment="1">
      <alignment horizontal="center" vertical="top" wrapText="1"/>
    </xf>
    <xf numFmtId="165" fontId="3" fillId="4" borderId="2" xfId="1" applyNumberFormat="1" applyFont="1" applyFill="1" applyBorder="1" applyAlignment="1">
      <alignment horizontal="center" vertical="top" wrapText="1"/>
    </xf>
    <xf numFmtId="0" fontId="3" fillId="4" borderId="2" xfId="1" applyFont="1" applyFill="1" applyBorder="1" applyAlignment="1">
      <alignment horizontal="center" vertical="top" wrapText="1"/>
    </xf>
    <xf numFmtId="0" fontId="5" fillId="4" borderId="2" xfId="1" applyFont="1" applyFill="1" applyBorder="1" applyAlignment="1">
      <alignment horizontal="center" vertical="top"/>
    </xf>
    <xf numFmtId="49" fontId="3" fillId="4" borderId="2" xfId="1" applyNumberFormat="1" applyFont="1" applyFill="1" applyBorder="1" applyAlignment="1">
      <alignment horizontal="center" vertical="top" wrapText="1"/>
    </xf>
    <xf numFmtId="165" fontId="3" fillId="5" borderId="2" xfId="1" applyNumberFormat="1" applyFont="1" applyFill="1" applyBorder="1" applyAlignment="1">
      <alignment horizontal="center" vertical="top" wrapText="1"/>
    </xf>
    <xf numFmtId="165" fontId="5" fillId="5" borderId="2" xfId="1" applyNumberFormat="1" applyFont="1" applyFill="1" applyBorder="1" applyAlignment="1">
      <alignment horizontal="center" vertical="top" wrapText="1"/>
    </xf>
    <xf numFmtId="0" fontId="5" fillId="4" borderId="2" xfId="1" applyFont="1" applyFill="1" applyBorder="1" applyAlignment="1">
      <alignment horizontal="center" vertical="top" wrapText="1"/>
    </xf>
    <xf numFmtId="0" fontId="3" fillId="5" borderId="2" xfId="1" applyFont="1" applyFill="1" applyBorder="1" applyAlignment="1">
      <alignment horizontal="center" vertical="top" wrapText="1"/>
    </xf>
    <xf numFmtId="0" fontId="5" fillId="5" borderId="2" xfId="1" applyFont="1" applyFill="1" applyBorder="1" applyAlignment="1">
      <alignment horizontal="center" vertical="top" wrapText="1"/>
    </xf>
    <xf numFmtId="165" fontId="5" fillId="4" borderId="2" xfId="1" applyNumberFormat="1" applyFont="1" applyFill="1" applyBorder="1" applyAlignment="1">
      <alignment horizontal="center" vertical="top" wrapText="1"/>
    </xf>
    <xf numFmtId="165" fontId="5" fillId="5" borderId="2" xfId="1" applyNumberFormat="1" applyFont="1" applyFill="1" applyBorder="1" applyAlignment="1">
      <alignment horizontal="center" vertical="top"/>
    </xf>
    <xf numFmtId="0" fontId="5" fillId="4" borderId="4" xfId="1" applyFont="1" applyFill="1" applyBorder="1" applyAlignment="1">
      <alignment horizontal="center" vertical="top" wrapText="1"/>
    </xf>
    <xf numFmtId="49" fontId="5" fillId="4" borderId="2" xfId="1" applyNumberFormat="1" applyFont="1" applyFill="1" applyBorder="1" applyAlignment="1">
      <alignment horizontal="center" vertical="top" wrapText="1"/>
    </xf>
    <xf numFmtId="49" fontId="6" fillId="4" borderId="3" xfId="1" applyNumberFormat="1" applyFont="1" applyFill="1" applyBorder="1" applyAlignment="1">
      <alignment horizontal="center" vertical="top" wrapText="1"/>
    </xf>
    <xf numFmtId="165" fontId="5" fillId="5" borderId="5" xfId="1" applyNumberFormat="1" applyFont="1" applyFill="1" applyBorder="1" applyAlignment="1">
      <alignment horizontal="center" vertical="top"/>
    </xf>
    <xf numFmtId="49" fontId="6" fillId="4" borderId="7" xfId="1" applyNumberFormat="1" applyFont="1" applyFill="1" applyBorder="1" applyAlignment="1">
      <alignment horizontal="center" vertical="top" wrapText="1"/>
    </xf>
    <xf numFmtId="165" fontId="5" fillId="5" borderId="5" xfId="1" applyNumberFormat="1" applyFont="1" applyFill="1" applyBorder="1" applyAlignment="1">
      <alignment horizontal="center" vertical="top" wrapText="1"/>
    </xf>
    <xf numFmtId="0" fontId="5" fillId="4" borderId="3" xfId="1" applyFont="1" applyFill="1" applyBorder="1" applyAlignment="1">
      <alignment horizontal="center" vertical="top" wrapText="1"/>
    </xf>
    <xf numFmtId="165" fontId="5" fillId="5" borderId="3" xfId="1" applyNumberFormat="1" applyFont="1" applyFill="1" applyBorder="1" applyAlignment="1">
      <alignment horizontal="center" vertical="top"/>
    </xf>
    <xf numFmtId="165" fontId="5" fillId="4" borderId="2" xfId="1" applyNumberFormat="1" applyFont="1" applyFill="1" applyBorder="1" applyAlignment="1">
      <alignment horizontal="center" vertical="top"/>
    </xf>
    <xf numFmtId="165" fontId="5" fillId="5" borderId="2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Border="1" applyAlignment="1">
      <alignment horizontal="center" vertical="top" wrapText="1"/>
    </xf>
    <xf numFmtId="49" fontId="6" fillId="4" borderId="2" xfId="1" applyNumberFormat="1" applyFont="1" applyFill="1" applyBorder="1" applyAlignment="1">
      <alignment horizontal="center" vertical="top" wrapText="1"/>
    </xf>
    <xf numFmtId="0" fontId="5" fillId="4" borderId="2" xfId="1" applyFont="1" applyFill="1" applyBorder="1" applyAlignment="1">
      <alignment horizontal="center" vertical="top" wrapText="1"/>
    </xf>
    <xf numFmtId="49" fontId="5" fillId="5" borderId="3" xfId="1" applyNumberFormat="1" applyFont="1" applyFill="1" applyBorder="1" applyAlignment="1">
      <alignment horizontal="center" vertical="top" wrapText="1"/>
    </xf>
    <xf numFmtId="49" fontId="5" fillId="4" borderId="2" xfId="1" applyNumberFormat="1" applyFont="1" applyFill="1" applyBorder="1" applyAlignment="1">
      <alignment horizontal="center" vertical="top" wrapText="1"/>
    </xf>
    <xf numFmtId="49" fontId="5" fillId="4" borderId="3" xfId="1" applyNumberFormat="1" applyFont="1" applyFill="1" applyBorder="1" applyAlignment="1">
      <alignment horizontal="center" vertical="top" wrapText="1"/>
    </xf>
    <xf numFmtId="0" fontId="5" fillId="5" borderId="2" xfId="1" applyFont="1" applyFill="1" applyBorder="1" applyAlignment="1">
      <alignment horizontal="center" vertical="top" wrapText="1"/>
    </xf>
    <xf numFmtId="0" fontId="5" fillId="4" borderId="6" xfId="1" applyFont="1" applyFill="1" applyBorder="1" applyAlignment="1">
      <alignment horizontal="center" vertical="top" wrapText="1"/>
    </xf>
    <xf numFmtId="0" fontId="5" fillId="4" borderId="3" xfId="1" applyFont="1" applyFill="1" applyBorder="1" applyAlignment="1">
      <alignment horizontal="center" vertical="top" wrapText="1"/>
    </xf>
    <xf numFmtId="49" fontId="5" fillId="5" borderId="2" xfId="1" applyNumberFormat="1" applyFont="1" applyFill="1" applyBorder="1" applyAlignment="1">
      <alignment horizontal="center" vertical="top" wrapText="1"/>
    </xf>
    <xf numFmtId="2" fontId="5" fillId="5" borderId="2" xfId="1" applyNumberFormat="1" applyFont="1" applyFill="1" applyBorder="1" applyAlignment="1">
      <alignment horizontal="center" vertical="top" wrapText="1"/>
    </xf>
    <xf numFmtId="49" fontId="5" fillId="5" borderId="2" xfId="1" applyNumberFormat="1" applyFont="1" applyFill="1" applyBorder="1" applyAlignment="1">
      <alignment horizontal="center" vertical="top"/>
    </xf>
    <xf numFmtId="0" fontId="5" fillId="4" borderId="2" xfId="1" applyFont="1" applyFill="1" applyBorder="1" applyAlignment="1">
      <alignment horizontal="center" vertical="top"/>
    </xf>
    <xf numFmtId="0" fontId="6" fillId="4" borderId="2" xfId="1" applyFont="1" applyFill="1" applyBorder="1" applyAlignment="1">
      <alignment horizontal="center" vertical="top" wrapText="1"/>
    </xf>
    <xf numFmtId="0" fontId="3" fillId="4" borderId="2" xfId="1" applyFont="1" applyFill="1" applyBorder="1" applyAlignment="1">
      <alignment horizontal="center" vertical="top" wrapText="1"/>
    </xf>
    <xf numFmtId="164" fontId="3" fillId="3" borderId="0" xfId="1" applyNumberFormat="1" applyFont="1" applyFill="1" applyBorder="1" applyAlignment="1">
      <alignment horizontal="center" wrapText="1"/>
    </xf>
    <xf numFmtId="49" fontId="4" fillId="0" borderId="1" xfId="1" applyNumberFormat="1" applyFont="1" applyBorder="1" applyAlignment="1">
      <alignment horizontal="center" vertical="top" wrapText="1" readingOrder="1"/>
    </xf>
    <xf numFmtId="49" fontId="3" fillId="4" borderId="2" xfId="1" applyNumberFormat="1" applyFont="1" applyFill="1" applyBorder="1" applyAlignment="1">
      <alignment horizontal="center" vertical="top" wrapText="1"/>
    </xf>
    <xf numFmtId="49" fontId="3" fillId="4" borderId="3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Border="1" applyAlignment="1">
      <alignment horizontal="center" wrapText="1"/>
    </xf>
    <xf numFmtId="49" fontId="5" fillId="0" borderId="2" xfId="1" applyNumberFormat="1" applyFont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</cellXfs>
  <cellStyles count="3">
    <cellStyle name="Excel Built-in Normal 1" xfId="1"/>
    <cellStyle name="Excel Built-in Normal 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948A54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488"/>
  <sheetViews>
    <sheetView tabSelected="1" view="pageBreakPreview" topLeftCell="B338" zoomScaleNormal="65" zoomScaleSheetLayoutView="100" zoomScalePageLayoutView="75" workbookViewId="0">
      <selection activeCell="F2" sqref="F2"/>
    </sheetView>
  </sheetViews>
  <sheetFormatPr defaultRowHeight="15"/>
  <cols>
    <col min="1" max="1" width="6.28515625" style="1" customWidth="1"/>
    <col min="2" max="2" width="57" style="1" customWidth="1"/>
    <col min="3" max="3" width="7" style="1" customWidth="1"/>
    <col min="4" max="4" width="11" style="1" customWidth="1"/>
    <col min="5" max="5" width="14.42578125" style="1" customWidth="1"/>
    <col min="6" max="6" width="13.28515625" style="1" customWidth="1"/>
    <col min="7" max="9" width="13.85546875" style="1" customWidth="1"/>
    <col min="10" max="10" width="29.28515625" style="2" customWidth="1"/>
    <col min="11" max="11" width="21.28515625" style="1" customWidth="1"/>
    <col min="12" max="257" width="8.7109375" style="1" customWidth="1"/>
    <col min="258" max="1025" width="8.7109375" customWidth="1"/>
  </cols>
  <sheetData>
    <row r="1" spans="1:14" ht="99" customHeight="1">
      <c r="G1" s="3"/>
      <c r="H1" s="3"/>
      <c r="I1" s="92" t="s">
        <v>97</v>
      </c>
      <c r="J1" s="92"/>
      <c r="K1" s="92"/>
    </row>
    <row r="2" spans="1:14" ht="184.5" customHeight="1">
      <c r="G2" s="3"/>
      <c r="H2" s="3"/>
      <c r="I2" s="92" t="s">
        <v>98</v>
      </c>
      <c r="J2" s="92"/>
      <c r="K2" s="92"/>
    </row>
    <row r="3" spans="1:14" hidden="1"/>
    <row r="4" spans="1:14" hidden="1"/>
    <row r="5" spans="1:14" ht="40.700000000000003" customHeight="1">
      <c r="A5" s="93" t="s">
        <v>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4"/>
      <c r="M5" s="4"/>
      <c r="N5" s="5"/>
    </row>
    <row r="6" spans="1:14" ht="34.5" customHeight="1">
      <c r="A6" s="81" t="s">
        <v>1</v>
      </c>
      <c r="B6" s="91" t="s">
        <v>2</v>
      </c>
      <c r="C6" s="94" t="s">
        <v>3</v>
      </c>
      <c r="D6" s="91" t="s">
        <v>4</v>
      </c>
      <c r="E6" s="95" t="s">
        <v>5</v>
      </c>
      <c r="F6" s="95"/>
      <c r="G6" s="95"/>
      <c r="H6" s="95"/>
      <c r="I6" s="95"/>
      <c r="J6" s="81" t="s">
        <v>6</v>
      </c>
      <c r="K6" s="79" t="s">
        <v>7</v>
      </c>
    </row>
    <row r="7" spans="1:14" ht="24.75" customHeight="1">
      <c r="A7" s="81"/>
      <c r="B7" s="91"/>
      <c r="C7" s="94"/>
      <c r="D7" s="91"/>
      <c r="E7" s="94" t="s">
        <v>8</v>
      </c>
      <c r="F7" s="94" t="s">
        <v>9</v>
      </c>
      <c r="G7" s="94"/>
      <c r="H7" s="94"/>
      <c r="I7" s="94"/>
      <c r="J7" s="81"/>
      <c r="K7" s="79"/>
    </row>
    <row r="8" spans="1:14" ht="49.5" customHeight="1">
      <c r="A8" s="81"/>
      <c r="B8" s="91"/>
      <c r="C8" s="94"/>
      <c r="D8" s="91"/>
      <c r="E8" s="94"/>
      <c r="F8" s="57" t="s">
        <v>10</v>
      </c>
      <c r="G8" s="57" t="s">
        <v>11</v>
      </c>
      <c r="H8" s="57" t="s">
        <v>12</v>
      </c>
      <c r="I8" s="57" t="s">
        <v>13</v>
      </c>
      <c r="J8" s="81"/>
      <c r="K8" s="79"/>
    </row>
    <row r="9" spans="1:14" ht="15.75">
      <c r="A9" s="58">
        <v>1</v>
      </c>
      <c r="B9" s="57">
        <v>2</v>
      </c>
      <c r="C9" s="57"/>
      <c r="D9" s="57">
        <v>3</v>
      </c>
      <c r="E9" s="57">
        <v>4</v>
      </c>
      <c r="F9" s="57">
        <v>5</v>
      </c>
      <c r="G9" s="57">
        <v>6</v>
      </c>
      <c r="H9" s="57">
        <v>7</v>
      </c>
      <c r="I9" s="57">
        <v>8</v>
      </c>
      <c r="J9" s="59">
        <v>9</v>
      </c>
      <c r="K9" s="57">
        <v>10</v>
      </c>
    </row>
    <row r="10" spans="1:14" ht="18" customHeight="1">
      <c r="A10" s="90"/>
      <c r="B10" s="91" t="s">
        <v>14</v>
      </c>
      <c r="C10" s="91"/>
      <c r="D10" s="57" t="s">
        <v>15</v>
      </c>
      <c r="E10" s="55">
        <f>SUM(E11:E20)</f>
        <v>886613.1</v>
      </c>
      <c r="F10" s="56">
        <f>SUM(F11:F20)</f>
        <v>7091.4</v>
      </c>
      <c r="G10" s="56">
        <f>SUM(G11:G20)</f>
        <v>30932</v>
      </c>
      <c r="H10" s="55">
        <f>SUM(H11:H20)</f>
        <v>819367.39999999991</v>
      </c>
      <c r="I10" s="60">
        <f>SUM(I11:I20)</f>
        <v>29222.299999999992</v>
      </c>
      <c r="J10" s="86"/>
      <c r="K10" s="79" t="s">
        <v>16</v>
      </c>
    </row>
    <row r="11" spans="1:14" ht="15.75">
      <c r="A11" s="90"/>
      <c r="B11" s="91"/>
      <c r="C11" s="91"/>
      <c r="D11" s="57">
        <v>2015</v>
      </c>
      <c r="E11" s="61">
        <f t="shared" ref="E11:E31" si="0">F11+G11+H11+I11</f>
        <v>74429.2</v>
      </c>
      <c r="F11" s="60">
        <f t="shared" ref="F11:I20" si="1">F22+F44+F165+F264+F316+F338</f>
        <v>55</v>
      </c>
      <c r="G11" s="60">
        <f t="shared" si="1"/>
        <v>8624.4</v>
      </c>
      <c r="H11" s="60">
        <f t="shared" si="1"/>
        <v>59036.3</v>
      </c>
      <c r="I11" s="60">
        <f t="shared" si="1"/>
        <v>6713.5</v>
      </c>
      <c r="J11" s="86"/>
      <c r="K11" s="79"/>
    </row>
    <row r="12" spans="1:14" ht="16.5" customHeight="1">
      <c r="A12" s="90"/>
      <c r="B12" s="91"/>
      <c r="C12" s="91"/>
      <c r="D12" s="57">
        <v>2016</v>
      </c>
      <c r="E12" s="61">
        <f t="shared" si="0"/>
        <v>71364.600000000006</v>
      </c>
      <c r="F12" s="60">
        <f t="shared" si="1"/>
        <v>56</v>
      </c>
      <c r="G12" s="60">
        <f t="shared" si="1"/>
        <v>8441</v>
      </c>
      <c r="H12" s="60">
        <f t="shared" si="1"/>
        <v>61335.1</v>
      </c>
      <c r="I12" s="60">
        <f t="shared" si="1"/>
        <v>1532.5</v>
      </c>
      <c r="J12" s="86"/>
      <c r="K12" s="79"/>
    </row>
    <row r="13" spans="1:14" ht="15.75">
      <c r="A13" s="90"/>
      <c r="B13" s="91"/>
      <c r="C13" s="91"/>
      <c r="D13" s="57">
        <v>2017</v>
      </c>
      <c r="E13" s="61">
        <f t="shared" si="0"/>
        <v>83969.3</v>
      </c>
      <c r="F13" s="60">
        <f t="shared" si="1"/>
        <v>60.8</v>
      </c>
      <c r="G13" s="60">
        <f t="shared" si="1"/>
        <v>7350.2999999999993</v>
      </c>
      <c r="H13" s="60">
        <f t="shared" si="1"/>
        <v>73579.399999999994</v>
      </c>
      <c r="I13" s="60">
        <f t="shared" si="1"/>
        <v>2978.8</v>
      </c>
      <c r="J13" s="86"/>
      <c r="K13" s="79"/>
    </row>
    <row r="14" spans="1:14" ht="17.25" customHeight="1">
      <c r="A14" s="90"/>
      <c r="B14" s="91"/>
      <c r="C14" s="91"/>
      <c r="D14" s="62">
        <v>2018</v>
      </c>
      <c r="E14" s="61">
        <f t="shared" si="0"/>
        <v>86916.800000000003</v>
      </c>
      <c r="F14" s="61">
        <f t="shared" si="1"/>
        <v>55.8</v>
      </c>
      <c r="G14" s="61">
        <f t="shared" si="1"/>
        <v>4703.1000000000004</v>
      </c>
      <c r="H14" s="61">
        <f t="shared" si="1"/>
        <v>79377.100000000006</v>
      </c>
      <c r="I14" s="61">
        <f t="shared" si="1"/>
        <v>2780.8</v>
      </c>
      <c r="J14" s="86"/>
      <c r="K14" s="79"/>
    </row>
    <row r="15" spans="1:14" ht="16.5" customHeight="1">
      <c r="A15" s="90"/>
      <c r="B15" s="91"/>
      <c r="C15" s="91"/>
      <c r="D15" s="62">
        <v>2019</v>
      </c>
      <c r="E15" s="61">
        <f t="shared" si="0"/>
        <v>92570.000000000015</v>
      </c>
      <c r="F15" s="61">
        <f t="shared" si="1"/>
        <v>55.8</v>
      </c>
      <c r="G15" s="61">
        <f t="shared" si="1"/>
        <v>182.29999999999998</v>
      </c>
      <c r="H15" s="61">
        <f t="shared" si="1"/>
        <v>88998.200000000012</v>
      </c>
      <c r="I15" s="61">
        <f t="shared" si="1"/>
        <v>3333.7</v>
      </c>
      <c r="J15" s="86"/>
      <c r="K15" s="79"/>
      <c r="L15" s="6"/>
    </row>
    <row r="16" spans="1:14" ht="20.25" customHeight="1">
      <c r="A16" s="90"/>
      <c r="B16" s="91"/>
      <c r="C16" s="91"/>
      <c r="D16" s="62">
        <v>2020</v>
      </c>
      <c r="E16" s="61">
        <f t="shared" si="0"/>
        <v>103921.8</v>
      </c>
      <c r="F16" s="61">
        <f t="shared" si="1"/>
        <v>6808</v>
      </c>
      <c r="G16" s="61">
        <f t="shared" si="1"/>
        <v>830.69999999999993</v>
      </c>
      <c r="H16" s="61">
        <f t="shared" si="1"/>
        <v>93906.5</v>
      </c>
      <c r="I16" s="61">
        <f t="shared" si="1"/>
        <v>2376.6</v>
      </c>
      <c r="J16" s="86"/>
      <c r="K16" s="79"/>
    </row>
    <row r="17" spans="1:11" ht="15.75">
      <c r="A17" s="90"/>
      <c r="B17" s="91"/>
      <c r="C17" s="91"/>
      <c r="D17" s="62">
        <v>2021</v>
      </c>
      <c r="E17" s="61">
        <f t="shared" si="0"/>
        <v>93408.2</v>
      </c>
      <c r="F17" s="61">
        <f t="shared" si="1"/>
        <v>0</v>
      </c>
      <c r="G17" s="61">
        <f t="shared" si="1"/>
        <v>247.9</v>
      </c>
      <c r="H17" s="61">
        <f t="shared" si="1"/>
        <v>90783.7</v>
      </c>
      <c r="I17" s="61">
        <f t="shared" si="1"/>
        <v>2376.6</v>
      </c>
      <c r="J17" s="86"/>
      <c r="K17" s="79"/>
    </row>
    <row r="18" spans="1:11" ht="15.75">
      <c r="A18" s="90"/>
      <c r="B18" s="90"/>
      <c r="C18" s="90"/>
      <c r="D18" s="62">
        <v>2022</v>
      </c>
      <c r="E18" s="61">
        <f t="shared" si="0"/>
        <v>93344.400000000009</v>
      </c>
      <c r="F18" s="61">
        <f t="shared" si="1"/>
        <v>0</v>
      </c>
      <c r="G18" s="61">
        <f t="shared" si="1"/>
        <v>184.1</v>
      </c>
      <c r="H18" s="61">
        <f t="shared" si="1"/>
        <v>90783.7</v>
      </c>
      <c r="I18" s="61">
        <f t="shared" si="1"/>
        <v>2376.6</v>
      </c>
      <c r="J18" s="86"/>
      <c r="K18" s="79"/>
    </row>
    <row r="19" spans="1:11" ht="15.75">
      <c r="A19" s="90"/>
      <c r="B19" s="90"/>
      <c r="C19" s="90"/>
      <c r="D19" s="62">
        <v>2023</v>
      </c>
      <c r="E19" s="61">
        <f t="shared" si="0"/>
        <v>93344.400000000009</v>
      </c>
      <c r="F19" s="61">
        <f t="shared" si="1"/>
        <v>0</v>
      </c>
      <c r="G19" s="61">
        <f t="shared" si="1"/>
        <v>184.1</v>
      </c>
      <c r="H19" s="61">
        <f t="shared" si="1"/>
        <v>90783.7</v>
      </c>
      <c r="I19" s="61">
        <f t="shared" si="1"/>
        <v>2376.6</v>
      </c>
      <c r="J19" s="86"/>
      <c r="K19" s="79"/>
    </row>
    <row r="20" spans="1:11" ht="15.75">
      <c r="A20" s="90"/>
      <c r="B20" s="90"/>
      <c r="C20" s="90"/>
      <c r="D20" s="62">
        <v>2024</v>
      </c>
      <c r="E20" s="61">
        <f t="shared" si="0"/>
        <v>93344.400000000009</v>
      </c>
      <c r="F20" s="61">
        <f t="shared" si="1"/>
        <v>0</v>
      </c>
      <c r="G20" s="61">
        <f t="shared" si="1"/>
        <v>184.1</v>
      </c>
      <c r="H20" s="61">
        <f t="shared" si="1"/>
        <v>90783.7</v>
      </c>
      <c r="I20" s="61">
        <f t="shared" si="1"/>
        <v>2376.6</v>
      </c>
      <c r="J20" s="86"/>
      <c r="K20" s="79"/>
    </row>
    <row r="21" spans="1:11" ht="18.75" customHeight="1">
      <c r="A21" s="78">
        <v>1</v>
      </c>
      <c r="B21" s="91" t="s">
        <v>17</v>
      </c>
      <c r="C21" s="91"/>
      <c r="D21" s="57" t="s">
        <v>15</v>
      </c>
      <c r="E21" s="61">
        <f t="shared" si="0"/>
        <v>26818.9</v>
      </c>
      <c r="F21" s="61">
        <f>SUM(F22:F31)</f>
        <v>0</v>
      </c>
      <c r="G21" s="61">
        <f>SUM(G22:G31)</f>
        <v>0</v>
      </c>
      <c r="H21" s="61">
        <f>SUM(H22:H31)</f>
        <v>26818.9</v>
      </c>
      <c r="I21" s="61">
        <f>SUM(I22:I31)</f>
        <v>0</v>
      </c>
      <c r="J21" s="86" t="s">
        <v>18</v>
      </c>
      <c r="K21" s="89"/>
    </row>
    <row r="22" spans="1:11" ht="15.75">
      <c r="A22" s="78"/>
      <c r="B22" s="91"/>
      <c r="C22" s="91"/>
      <c r="D22" s="57">
        <v>2015</v>
      </c>
      <c r="E22" s="61">
        <f t="shared" si="0"/>
        <v>2630</v>
      </c>
      <c r="F22" s="61">
        <f t="shared" ref="F22:I31" si="2">F33</f>
        <v>0</v>
      </c>
      <c r="G22" s="61">
        <f t="shared" si="2"/>
        <v>0</v>
      </c>
      <c r="H22" s="61">
        <f t="shared" si="2"/>
        <v>2630</v>
      </c>
      <c r="I22" s="61">
        <f t="shared" si="2"/>
        <v>0</v>
      </c>
      <c r="J22" s="86"/>
      <c r="K22" s="89"/>
    </row>
    <row r="23" spans="1:11" ht="15.75">
      <c r="A23" s="78"/>
      <c r="B23" s="91"/>
      <c r="C23" s="91"/>
      <c r="D23" s="57">
        <v>2016</v>
      </c>
      <c r="E23" s="61">
        <f t="shared" si="0"/>
        <v>2454</v>
      </c>
      <c r="F23" s="61">
        <f t="shared" si="2"/>
        <v>0</v>
      </c>
      <c r="G23" s="61">
        <f t="shared" si="2"/>
        <v>0</v>
      </c>
      <c r="H23" s="61">
        <f t="shared" si="2"/>
        <v>2454</v>
      </c>
      <c r="I23" s="61">
        <f t="shared" si="2"/>
        <v>0</v>
      </c>
      <c r="J23" s="86"/>
      <c r="K23" s="89"/>
    </row>
    <row r="24" spans="1:11" ht="15.75">
      <c r="A24" s="78"/>
      <c r="B24" s="91"/>
      <c r="C24" s="91"/>
      <c r="D24" s="57">
        <v>2017</v>
      </c>
      <c r="E24" s="61">
        <f t="shared" si="0"/>
        <v>2436</v>
      </c>
      <c r="F24" s="61">
        <f t="shared" si="2"/>
        <v>0</v>
      </c>
      <c r="G24" s="61">
        <f t="shared" si="2"/>
        <v>0</v>
      </c>
      <c r="H24" s="61">
        <f t="shared" si="2"/>
        <v>2436</v>
      </c>
      <c r="I24" s="61">
        <f t="shared" si="2"/>
        <v>0</v>
      </c>
      <c r="J24" s="86"/>
      <c r="K24" s="89"/>
    </row>
    <row r="25" spans="1:11" ht="15.75">
      <c r="A25" s="78"/>
      <c r="B25" s="91"/>
      <c r="C25" s="91"/>
      <c r="D25" s="62">
        <v>2018</v>
      </c>
      <c r="E25" s="61">
        <f t="shared" si="0"/>
        <v>2631.1</v>
      </c>
      <c r="F25" s="61">
        <f t="shared" si="2"/>
        <v>0</v>
      </c>
      <c r="G25" s="61">
        <f t="shared" si="2"/>
        <v>0</v>
      </c>
      <c r="H25" s="61">
        <f t="shared" si="2"/>
        <v>2631.1</v>
      </c>
      <c r="I25" s="61">
        <f t="shared" si="2"/>
        <v>0</v>
      </c>
      <c r="J25" s="86"/>
      <c r="K25" s="89"/>
    </row>
    <row r="26" spans="1:11" ht="15.75" customHeight="1">
      <c r="A26" s="78"/>
      <c r="B26" s="91"/>
      <c r="C26" s="91"/>
      <c r="D26" s="62">
        <v>2019</v>
      </c>
      <c r="E26" s="61">
        <f t="shared" si="0"/>
        <v>2798</v>
      </c>
      <c r="F26" s="61">
        <f t="shared" si="2"/>
        <v>0</v>
      </c>
      <c r="G26" s="61">
        <f t="shared" si="2"/>
        <v>0</v>
      </c>
      <c r="H26" s="61">
        <f t="shared" si="2"/>
        <v>2798</v>
      </c>
      <c r="I26" s="61">
        <f t="shared" si="2"/>
        <v>0</v>
      </c>
      <c r="J26" s="86"/>
      <c r="K26" s="89"/>
    </row>
    <row r="27" spans="1:11" ht="15.75">
      <c r="A27" s="78"/>
      <c r="B27" s="91"/>
      <c r="C27" s="91"/>
      <c r="D27" s="62">
        <v>2020</v>
      </c>
      <c r="E27" s="61">
        <f t="shared" si="0"/>
        <v>2869.8</v>
      </c>
      <c r="F27" s="61">
        <f t="shared" si="2"/>
        <v>0</v>
      </c>
      <c r="G27" s="61">
        <f t="shared" si="2"/>
        <v>0</v>
      </c>
      <c r="H27" s="61">
        <f t="shared" si="2"/>
        <v>2869.8</v>
      </c>
      <c r="I27" s="61">
        <f t="shared" si="2"/>
        <v>0</v>
      </c>
      <c r="J27" s="86"/>
      <c r="K27" s="89"/>
    </row>
    <row r="28" spans="1:11" ht="15.75">
      <c r="A28" s="78"/>
      <c r="B28" s="91"/>
      <c r="C28" s="91"/>
      <c r="D28" s="62">
        <v>2021</v>
      </c>
      <c r="E28" s="61">
        <f t="shared" si="0"/>
        <v>2750</v>
      </c>
      <c r="F28" s="61">
        <f t="shared" si="2"/>
        <v>0</v>
      </c>
      <c r="G28" s="61">
        <f t="shared" si="2"/>
        <v>0</v>
      </c>
      <c r="H28" s="61">
        <f t="shared" si="2"/>
        <v>2750</v>
      </c>
      <c r="I28" s="61">
        <f t="shared" si="2"/>
        <v>0</v>
      </c>
      <c r="J28" s="86"/>
      <c r="K28" s="89"/>
    </row>
    <row r="29" spans="1:11" ht="15.75">
      <c r="A29" s="78"/>
      <c r="B29" s="78"/>
      <c r="C29" s="78"/>
      <c r="D29" s="62">
        <v>2022</v>
      </c>
      <c r="E29" s="61">
        <f t="shared" si="0"/>
        <v>2750</v>
      </c>
      <c r="F29" s="61">
        <f t="shared" si="2"/>
        <v>0</v>
      </c>
      <c r="G29" s="61">
        <f t="shared" si="2"/>
        <v>0</v>
      </c>
      <c r="H29" s="61">
        <f t="shared" si="2"/>
        <v>2750</v>
      </c>
      <c r="I29" s="61">
        <f t="shared" si="2"/>
        <v>0</v>
      </c>
      <c r="J29" s="86"/>
      <c r="K29" s="89"/>
    </row>
    <row r="30" spans="1:11" ht="15.75">
      <c r="A30" s="78"/>
      <c r="B30" s="78"/>
      <c r="C30" s="78"/>
      <c r="D30" s="62">
        <v>2023</v>
      </c>
      <c r="E30" s="61">
        <f t="shared" si="0"/>
        <v>2750</v>
      </c>
      <c r="F30" s="61">
        <f t="shared" si="2"/>
        <v>0</v>
      </c>
      <c r="G30" s="61">
        <f t="shared" si="2"/>
        <v>0</v>
      </c>
      <c r="H30" s="61">
        <f t="shared" si="2"/>
        <v>2750</v>
      </c>
      <c r="I30" s="61">
        <f t="shared" si="2"/>
        <v>0</v>
      </c>
      <c r="J30" s="86"/>
      <c r="K30" s="89"/>
    </row>
    <row r="31" spans="1:11" ht="15.75">
      <c r="A31" s="78"/>
      <c r="B31" s="78"/>
      <c r="C31" s="78"/>
      <c r="D31" s="62">
        <v>2024</v>
      </c>
      <c r="E31" s="61">
        <f t="shared" si="0"/>
        <v>2750</v>
      </c>
      <c r="F31" s="61">
        <f t="shared" si="2"/>
        <v>0</v>
      </c>
      <c r="G31" s="61">
        <f t="shared" si="2"/>
        <v>0</v>
      </c>
      <c r="H31" s="61">
        <f t="shared" si="2"/>
        <v>2750</v>
      </c>
      <c r="I31" s="61">
        <f t="shared" si="2"/>
        <v>0</v>
      </c>
      <c r="J31" s="86"/>
      <c r="K31" s="89"/>
    </row>
    <row r="32" spans="1:11" ht="18" customHeight="1">
      <c r="A32" s="81" t="s">
        <v>19</v>
      </c>
      <c r="B32" s="91" t="s">
        <v>20</v>
      </c>
      <c r="C32" s="91"/>
      <c r="D32" s="57" t="s">
        <v>15</v>
      </c>
      <c r="E32" s="61">
        <f t="shared" ref="E32:E95" si="3">SUM(F32:I32)</f>
        <v>26818.9</v>
      </c>
      <c r="F32" s="61">
        <f>SUM(F33:F42)</f>
        <v>0</v>
      </c>
      <c r="G32" s="61">
        <f>SUM(G33:G42)</f>
        <v>0</v>
      </c>
      <c r="H32" s="61">
        <f>SUM(H33:H42)</f>
        <v>26818.9</v>
      </c>
      <c r="I32" s="61">
        <f>SUM(I33:I42)</f>
        <v>0</v>
      </c>
      <c r="J32" s="86"/>
      <c r="K32" s="89"/>
    </row>
    <row r="33" spans="1:11" ht="15.75">
      <c r="A33" s="81"/>
      <c r="B33" s="91"/>
      <c r="C33" s="91"/>
      <c r="D33" s="57">
        <v>2015</v>
      </c>
      <c r="E33" s="61">
        <f t="shared" si="3"/>
        <v>2630</v>
      </c>
      <c r="F33" s="61">
        <v>0</v>
      </c>
      <c r="G33" s="61">
        <v>0</v>
      </c>
      <c r="H33" s="61">
        <v>2630</v>
      </c>
      <c r="I33" s="61">
        <v>0</v>
      </c>
      <c r="J33" s="86"/>
      <c r="K33" s="89"/>
    </row>
    <row r="34" spans="1:11" ht="15.75">
      <c r="A34" s="81"/>
      <c r="B34" s="91"/>
      <c r="C34" s="91"/>
      <c r="D34" s="57">
        <v>2016</v>
      </c>
      <c r="E34" s="61">
        <f t="shared" si="3"/>
        <v>2454</v>
      </c>
      <c r="F34" s="61">
        <v>0</v>
      </c>
      <c r="G34" s="61">
        <v>0</v>
      </c>
      <c r="H34" s="61">
        <v>2454</v>
      </c>
      <c r="I34" s="61">
        <v>0</v>
      </c>
      <c r="J34" s="86"/>
      <c r="K34" s="89"/>
    </row>
    <row r="35" spans="1:11" ht="15.75">
      <c r="A35" s="81"/>
      <c r="B35" s="91"/>
      <c r="C35" s="91"/>
      <c r="D35" s="57">
        <v>2017</v>
      </c>
      <c r="E35" s="61">
        <f t="shared" si="3"/>
        <v>2436</v>
      </c>
      <c r="F35" s="61">
        <v>0</v>
      </c>
      <c r="G35" s="61">
        <v>0</v>
      </c>
      <c r="H35" s="61">
        <v>2436</v>
      </c>
      <c r="I35" s="61">
        <v>0</v>
      </c>
      <c r="J35" s="86"/>
      <c r="K35" s="89"/>
    </row>
    <row r="36" spans="1:11" ht="15.75">
      <c r="A36" s="81"/>
      <c r="B36" s="91"/>
      <c r="C36" s="91"/>
      <c r="D36" s="62">
        <v>2018</v>
      </c>
      <c r="E36" s="61">
        <f t="shared" si="3"/>
        <v>2631.1</v>
      </c>
      <c r="F36" s="61">
        <v>0</v>
      </c>
      <c r="G36" s="61">
        <v>0</v>
      </c>
      <c r="H36" s="61">
        <v>2631.1</v>
      </c>
      <c r="I36" s="61">
        <v>0</v>
      </c>
      <c r="J36" s="86"/>
      <c r="K36" s="89"/>
    </row>
    <row r="37" spans="1:11" ht="15.75" customHeight="1">
      <c r="A37" s="81"/>
      <c r="B37" s="91"/>
      <c r="C37" s="91"/>
      <c r="D37" s="62">
        <v>2019</v>
      </c>
      <c r="E37" s="61">
        <f t="shared" si="3"/>
        <v>2798</v>
      </c>
      <c r="F37" s="61">
        <v>0</v>
      </c>
      <c r="G37" s="61">
        <v>0</v>
      </c>
      <c r="H37" s="61">
        <f>2730+18+50</f>
        <v>2798</v>
      </c>
      <c r="I37" s="61">
        <v>0</v>
      </c>
      <c r="J37" s="86"/>
      <c r="K37" s="89"/>
    </row>
    <row r="38" spans="1:11" ht="15.75">
      <c r="A38" s="81"/>
      <c r="B38" s="91"/>
      <c r="C38" s="91"/>
      <c r="D38" s="62">
        <v>2020</v>
      </c>
      <c r="E38" s="61">
        <f t="shared" si="3"/>
        <v>2869.8</v>
      </c>
      <c r="F38" s="61">
        <v>0</v>
      </c>
      <c r="G38" s="61">
        <v>0</v>
      </c>
      <c r="H38" s="61">
        <v>2869.8</v>
      </c>
      <c r="I38" s="61">
        <v>0</v>
      </c>
      <c r="J38" s="86"/>
      <c r="K38" s="89"/>
    </row>
    <row r="39" spans="1:11" ht="15.75">
      <c r="A39" s="81"/>
      <c r="B39" s="91"/>
      <c r="C39" s="91"/>
      <c r="D39" s="62">
        <v>2021</v>
      </c>
      <c r="E39" s="61">
        <f t="shared" si="3"/>
        <v>2750</v>
      </c>
      <c r="F39" s="61">
        <v>0</v>
      </c>
      <c r="G39" s="61">
        <v>0</v>
      </c>
      <c r="H39" s="61">
        <v>2750</v>
      </c>
      <c r="I39" s="61">
        <v>0</v>
      </c>
      <c r="J39" s="86"/>
      <c r="K39" s="89"/>
    </row>
    <row r="40" spans="1:11" ht="15.75">
      <c r="A40" s="81"/>
      <c r="B40" s="81"/>
      <c r="C40" s="81"/>
      <c r="D40" s="62">
        <v>2022</v>
      </c>
      <c r="E40" s="61">
        <f t="shared" si="3"/>
        <v>2750</v>
      </c>
      <c r="F40" s="61">
        <v>0</v>
      </c>
      <c r="G40" s="61">
        <v>0</v>
      </c>
      <c r="H40" s="61">
        <v>2750</v>
      </c>
      <c r="I40" s="61">
        <v>0</v>
      </c>
      <c r="J40" s="86"/>
      <c r="K40" s="89"/>
    </row>
    <row r="41" spans="1:11" ht="15.75">
      <c r="A41" s="81"/>
      <c r="B41" s="81"/>
      <c r="C41" s="81"/>
      <c r="D41" s="62">
        <v>2023</v>
      </c>
      <c r="E41" s="61">
        <f t="shared" si="3"/>
        <v>2750</v>
      </c>
      <c r="F41" s="61">
        <v>0</v>
      </c>
      <c r="G41" s="61">
        <v>0</v>
      </c>
      <c r="H41" s="61">
        <v>2750</v>
      </c>
      <c r="I41" s="61">
        <v>0</v>
      </c>
      <c r="J41" s="86"/>
      <c r="K41" s="89"/>
    </row>
    <row r="42" spans="1:11" ht="15.75">
      <c r="A42" s="81"/>
      <c r="B42" s="81"/>
      <c r="C42" s="81"/>
      <c r="D42" s="62">
        <v>2024</v>
      </c>
      <c r="E42" s="61">
        <f t="shared" si="3"/>
        <v>2750</v>
      </c>
      <c r="F42" s="61">
        <v>0</v>
      </c>
      <c r="G42" s="61">
        <v>0</v>
      </c>
      <c r="H42" s="61">
        <v>2750</v>
      </c>
      <c r="I42" s="61">
        <v>0</v>
      </c>
      <c r="J42" s="86"/>
      <c r="K42" s="89"/>
    </row>
    <row r="43" spans="1:11" ht="19.5" customHeight="1">
      <c r="A43" s="90">
        <v>2</v>
      </c>
      <c r="B43" s="79" t="s">
        <v>21</v>
      </c>
      <c r="C43" s="79"/>
      <c r="D43" s="57" t="s">
        <v>15</v>
      </c>
      <c r="E43" s="61">
        <f t="shared" si="3"/>
        <v>656493.80000000005</v>
      </c>
      <c r="F43" s="61">
        <f>SUM(F44:F53)</f>
        <v>6808</v>
      </c>
      <c r="G43" s="61">
        <f>SUM(G44:G53)</f>
        <v>22366.599999999995</v>
      </c>
      <c r="H43" s="61">
        <f>SUM(H44:H53)</f>
        <v>598868.30000000005</v>
      </c>
      <c r="I43" s="61">
        <f>SUM(I44:I53)</f>
        <v>28450.899999999994</v>
      </c>
      <c r="J43" s="87" t="s">
        <v>22</v>
      </c>
      <c r="K43" s="79" t="s">
        <v>23</v>
      </c>
    </row>
    <row r="44" spans="1:11" ht="27.75" customHeight="1">
      <c r="A44" s="90"/>
      <c r="B44" s="79"/>
      <c r="C44" s="79"/>
      <c r="D44" s="57">
        <v>2015</v>
      </c>
      <c r="E44" s="61">
        <f t="shared" si="3"/>
        <v>54595.8</v>
      </c>
      <c r="F44" s="61">
        <f t="shared" ref="F44:I53" si="4">F55+F88+F99+F110+F121+F132+F143+F154</f>
        <v>0</v>
      </c>
      <c r="G44" s="61">
        <f t="shared" si="4"/>
        <v>7185.1</v>
      </c>
      <c r="H44" s="61">
        <f t="shared" si="4"/>
        <v>41087.9</v>
      </c>
      <c r="I44" s="61">
        <f t="shared" si="4"/>
        <v>6322.8</v>
      </c>
      <c r="J44" s="87"/>
      <c r="K44" s="79"/>
    </row>
    <row r="45" spans="1:11" ht="15.75">
      <c r="A45" s="90"/>
      <c r="B45" s="79"/>
      <c r="C45" s="79"/>
      <c r="D45" s="57">
        <v>2016</v>
      </c>
      <c r="E45" s="61">
        <f t="shared" si="3"/>
        <v>52064.800000000003</v>
      </c>
      <c r="F45" s="61">
        <f t="shared" si="4"/>
        <v>0</v>
      </c>
      <c r="G45" s="61">
        <f t="shared" si="4"/>
        <v>7327.5</v>
      </c>
      <c r="H45" s="61">
        <f t="shared" si="4"/>
        <v>43585.5</v>
      </c>
      <c r="I45" s="61">
        <f t="shared" si="4"/>
        <v>1151.8</v>
      </c>
      <c r="J45" s="87"/>
      <c r="K45" s="79"/>
    </row>
    <row r="46" spans="1:11" ht="15.75">
      <c r="A46" s="90"/>
      <c r="B46" s="79"/>
      <c r="C46" s="79"/>
      <c r="D46" s="57">
        <v>2017</v>
      </c>
      <c r="E46" s="61">
        <f t="shared" si="3"/>
        <v>62972.100000000006</v>
      </c>
      <c r="F46" s="61">
        <f t="shared" si="4"/>
        <v>0</v>
      </c>
      <c r="G46" s="61">
        <f t="shared" si="4"/>
        <v>5150</v>
      </c>
      <c r="H46" s="61">
        <f t="shared" si="4"/>
        <v>54843.3</v>
      </c>
      <c r="I46" s="61">
        <f t="shared" si="4"/>
        <v>2978.8</v>
      </c>
      <c r="J46" s="87"/>
      <c r="K46" s="79"/>
    </row>
    <row r="47" spans="1:11" ht="15.75">
      <c r="A47" s="90"/>
      <c r="B47" s="79"/>
      <c r="C47" s="79"/>
      <c r="D47" s="62">
        <v>2018</v>
      </c>
      <c r="E47" s="61">
        <f t="shared" si="3"/>
        <v>63681.9</v>
      </c>
      <c r="F47" s="61">
        <f t="shared" si="4"/>
        <v>0</v>
      </c>
      <c r="G47" s="61">
        <f t="shared" si="4"/>
        <v>1055.2</v>
      </c>
      <c r="H47" s="61">
        <f t="shared" si="4"/>
        <v>59845.9</v>
      </c>
      <c r="I47" s="61">
        <f t="shared" si="4"/>
        <v>2780.8</v>
      </c>
      <c r="J47" s="87"/>
      <c r="K47" s="79"/>
    </row>
    <row r="48" spans="1:11" ht="15.75" customHeight="1">
      <c r="A48" s="90"/>
      <c r="B48" s="79"/>
      <c r="C48" s="79"/>
      <c r="D48" s="62">
        <v>2019</v>
      </c>
      <c r="E48" s="61">
        <f t="shared" si="3"/>
        <v>67393.2</v>
      </c>
      <c r="F48" s="61">
        <f t="shared" si="4"/>
        <v>0</v>
      </c>
      <c r="G48" s="61">
        <f t="shared" si="4"/>
        <v>164.7</v>
      </c>
      <c r="H48" s="61">
        <f t="shared" si="4"/>
        <v>63894.8</v>
      </c>
      <c r="I48" s="61">
        <f t="shared" si="4"/>
        <v>3333.7</v>
      </c>
      <c r="J48" s="87"/>
      <c r="K48" s="79"/>
    </row>
    <row r="49" spans="1:11" ht="15.75">
      <c r="A49" s="90"/>
      <c r="B49" s="79"/>
      <c r="C49" s="79"/>
      <c r="D49" s="62">
        <v>2020</v>
      </c>
      <c r="E49" s="61">
        <f t="shared" si="3"/>
        <v>78544.800000000003</v>
      </c>
      <c r="F49" s="61">
        <f t="shared" si="4"/>
        <v>6808</v>
      </c>
      <c r="G49" s="61">
        <f t="shared" si="4"/>
        <v>757.3</v>
      </c>
      <c r="H49" s="61">
        <f>H60+H93+H104+H115+H126+H137+H148+H159</f>
        <v>68602.899999999994</v>
      </c>
      <c r="I49" s="61">
        <f t="shared" si="4"/>
        <v>2376.6</v>
      </c>
      <c r="J49" s="87"/>
      <c r="K49" s="79"/>
    </row>
    <row r="50" spans="1:11" ht="15.75">
      <c r="A50" s="90"/>
      <c r="B50" s="79"/>
      <c r="C50" s="79"/>
      <c r="D50" s="62">
        <v>2021</v>
      </c>
      <c r="E50" s="61">
        <f t="shared" si="3"/>
        <v>69303.100000000006</v>
      </c>
      <c r="F50" s="61">
        <f t="shared" si="4"/>
        <v>0</v>
      </c>
      <c r="G50" s="61">
        <f t="shared" si="4"/>
        <v>174.5</v>
      </c>
      <c r="H50" s="61">
        <f t="shared" si="4"/>
        <v>66752</v>
      </c>
      <c r="I50" s="61">
        <f t="shared" si="4"/>
        <v>2376.6</v>
      </c>
      <c r="J50" s="87"/>
      <c r="K50" s="79"/>
    </row>
    <row r="51" spans="1:11" ht="15.75">
      <c r="A51" s="90"/>
      <c r="B51" s="90"/>
      <c r="C51" s="90"/>
      <c r="D51" s="62">
        <v>2022</v>
      </c>
      <c r="E51" s="61">
        <f t="shared" si="3"/>
        <v>69312.700000000012</v>
      </c>
      <c r="F51" s="61">
        <f t="shared" si="4"/>
        <v>0</v>
      </c>
      <c r="G51" s="61">
        <f t="shared" si="4"/>
        <v>184.1</v>
      </c>
      <c r="H51" s="61">
        <f t="shared" si="4"/>
        <v>66752</v>
      </c>
      <c r="I51" s="61">
        <f t="shared" si="4"/>
        <v>2376.6</v>
      </c>
      <c r="J51" s="87"/>
      <c r="K51" s="79"/>
    </row>
    <row r="52" spans="1:11" ht="15.75">
      <c r="A52" s="90"/>
      <c r="B52" s="90"/>
      <c r="C52" s="90"/>
      <c r="D52" s="62">
        <v>2023</v>
      </c>
      <c r="E52" s="61">
        <f t="shared" si="3"/>
        <v>69312.700000000012</v>
      </c>
      <c r="F52" s="61">
        <f t="shared" si="4"/>
        <v>0</v>
      </c>
      <c r="G52" s="61">
        <f t="shared" si="4"/>
        <v>184.1</v>
      </c>
      <c r="H52" s="61">
        <f t="shared" si="4"/>
        <v>66752</v>
      </c>
      <c r="I52" s="61">
        <f t="shared" si="4"/>
        <v>2376.6</v>
      </c>
      <c r="J52" s="87"/>
      <c r="K52" s="79"/>
    </row>
    <row r="53" spans="1:11" ht="15.75">
      <c r="A53" s="90"/>
      <c r="B53" s="90"/>
      <c r="C53" s="90"/>
      <c r="D53" s="62">
        <v>2024</v>
      </c>
      <c r="E53" s="61">
        <f t="shared" si="3"/>
        <v>69312.700000000012</v>
      </c>
      <c r="F53" s="61">
        <f t="shared" si="4"/>
        <v>0</v>
      </c>
      <c r="G53" s="61">
        <f t="shared" si="4"/>
        <v>184.1</v>
      </c>
      <c r="H53" s="61">
        <f t="shared" si="4"/>
        <v>66752</v>
      </c>
      <c r="I53" s="61">
        <f t="shared" si="4"/>
        <v>2376.6</v>
      </c>
      <c r="J53" s="87"/>
      <c r="K53" s="79"/>
    </row>
    <row r="54" spans="1:11" ht="15" customHeight="1">
      <c r="A54" s="81" t="s">
        <v>24</v>
      </c>
      <c r="B54" s="79" t="s">
        <v>25</v>
      </c>
      <c r="C54" s="79"/>
      <c r="D54" s="57" t="s">
        <v>15</v>
      </c>
      <c r="E54" s="61">
        <f t="shared" si="3"/>
        <v>646023.5</v>
      </c>
      <c r="F54" s="61">
        <f>F65+F98+F109+F120+F131+F142+F153+F164</f>
        <v>7091.4</v>
      </c>
      <c r="G54" s="61">
        <f>SUM(G55:G64)</f>
        <v>14223.2</v>
      </c>
      <c r="H54" s="61">
        <f>SUM(H55:H64)</f>
        <v>596258</v>
      </c>
      <c r="I54" s="61">
        <f>SUM(I55:I64)</f>
        <v>28450.899999999994</v>
      </c>
      <c r="J54" s="87"/>
      <c r="K54" s="79"/>
    </row>
    <row r="55" spans="1:11" ht="15.75">
      <c r="A55" s="81"/>
      <c r="B55" s="79"/>
      <c r="C55" s="79"/>
      <c r="D55" s="57">
        <v>2015</v>
      </c>
      <c r="E55" s="61">
        <f t="shared" si="3"/>
        <v>54512.3</v>
      </c>
      <c r="F55" s="61">
        <f t="shared" ref="F55:I64" si="5">F66+F77</f>
        <v>0</v>
      </c>
      <c r="G55" s="61">
        <f t="shared" si="5"/>
        <v>7111.6</v>
      </c>
      <c r="H55" s="61">
        <f t="shared" si="5"/>
        <v>41077.9</v>
      </c>
      <c r="I55" s="61">
        <f t="shared" si="5"/>
        <v>6322.8</v>
      </c>
      <c r="J55" s="87"/>
      <c r="K55" s="79"/>
    </row>
    <row r="56" spans="1:11" ht="15.75">
      <c r="A56" s="81"/>
      <c r="B56" s="79"/>
      <c r="C56" s="79"/>
      <c r="D56" s="57">
        <v>2016</v>
      </c>
      <c r="E56" s="61">
        <f t="shared" si="3"/>
        <v>51835.9</v>
      </c>
      <c r="F56" s="61">
        <f t="shared" si="5"/>
        <v>0</v>
      </c>
      <c r="G56" s="61">
        <f t="shared" si="5"/>
        <v>7111.6</v>
      </c>
      <c r="H56" s="61">
        <f t="shared" si="5"/>
        <v>43572.5</v>
      </c>
      <c r="I56" s="61">
        <f t="shared" si="5"/>
        <v>1151.8</v>
      </c>
      <c r="J56" s="87"/>
      <c r="K56" s="79"/>
    </row>
    <row r="57" spans="1:11" ht="15.75">
      <c r="A57" s="81"/>
      <c r="B57" s="79"/>
      <c r="C57" s="79"/>
      <c r="D57" s="57">
        <v>2017</v>
      </c>
      <c r="E57" s="61">
        <f t="shared" si="3"/>
        <v>56763.8</v>
      </c>
      <c r="F57" s="61">
        <f t="shared" si="5"/>
        <v>0</v>
      </c>
      <c r="G57" s="61">
        <f t="shared" si="5"/>
        <v>0</v>
      </c>
      <c r="H57" s="61">
        <f t="shared" si="5"/>
        <v>53785</v>
      </c>
      <c r="I57" s="61">
        <f t="shared" si="5"/>
        <v>2978.8</v>
      </c>
      <c r="J57" s="87"/>
      <c r="K57" s="79"/>
    </row>
    <row r="58" spans="1:11" ht="15.75">
      <c r="A58" s="81"/>
      <c r="B58" s="79"/>
      <c r="C58" s="79"/>
      <c r="D58" s="62">
        <v>2018</v>
      </c>
      <c r="E58" s="61">
        <f t="shared" si="3"/>
        <v>62211.700000000004</v>
      </c>
      <c r="F58" s="61">
        <f t="shared" si="5"/>
        <v>0</v>
      </c>
      <c r="G58" s="61">
        <f t="shared" si="5"/>
        <v>0</v>
      </c>
      <c r="H58" s="61">
        <f t="shared" si="5"/>
        <v>59430.9</v>
      </c>
      <c r="I58" s="61">
        <f t="shared" si="5"/>
        <v>2780.8</v>
      </c>
      <c r="J58" s="87"/>
      <c r="K58" s="79"/>
    </row>
    <row r="59" spans="1:11" ht="15.75" customHeight="1">
      <c r="A59" s="81"/>
      <c r="B59" s="79"/>
      <c r="C59" s="79"/>
      <c r="D59" s="62">
        <v>2019</v>
      </c>
      <c r="E59" s="61">
        <f t="shared" si="3"/>
        <v>67113.5</v>
      </c>
      <c r="F59" s="61">
        <f t="shared" si="5"/>
        <v>0</v>
      </c>
      <c r="G59" s="61">
        <f t="shared" si="5"/>
        <v>0</v>
      </c>
      <c r="H59" s="61">
        <f t="shared" si="5"/>
        <v>63779.8</v>
      </c>
      <c r="I59" s="61">
        <f t="shared" si="5"/>
        <v>3333.7</v>
      </c>
      <c r="J59" s="87"/>
      <c r="K59" s="79"/>
    </row>
    <row r="60" spans="1:11" ht="15.75">
      <c r="A60" s="81"/>
      <c r="B60" s="79"/>
      <c r="C60" s="79"/>
      <c r="D60" s="62">
        <v>2020</v>
      </c>
      <c r="E60" s="61">
        <f t="shared" si="3"/>
        <v>70040.5</v>
      </c>
      <c r="F60" s="60">
        <f t="shared" si="5"/>
        <v>0</v>
      </c>
      <c r="G60" s="60">
        <f t="shared" si="5"/>
        <v>0</v>
      </c>
      <c r="H60" s="60">
        <f>H71+H82</f>
        <v>67663.899999999994</v>
      </c>
      <c r="I60" s="60">
        <f t="shared" si="5"/>
        <v>2376.6</v>
      </c>
      <c r="J60" s="87"/>
      <c r="K60" s="79"/>
    </row>
    <row r="61" spans="1:11" ht="15.75">
      <c r="A61" s="81"/>
      <c r="B61" s="79"/>
      <c r="C61" s="79"/>
      <c r="D61" s="62">
        <v>2021</v>
      </c>
      <c r="E61" s="61">
        <f t="shared" si="3"/>
        <v>69113.600000000006</v>
      </c>
      <c r="F61" s="61">
        <f t="shared" si="5"/>
        <v>0</v>
      </c>
      <c r="G61" s="61">
        <f t="shared" si="5"/>
        <v>0</v>
      </c>
      <c r="H61" s="61">
        <f t="shared" si="5"/>
        <v>66737</v>
      </c>
      <c r="I61" s="61">
        <f t="shared" si="5"/>
        <v>2376.6</v>
      </c>
      <c r="J61" s="87"/>
      <c r="K61" s="79"/>
    </row>
    <row r="62" spans="1:11" ht="15.75">
      <c r="A62" s="81"/>
      <c r="B62" s="81"/>
      <c r="C62" s="81"/>
      <c r="D62" s="62">
        <v>2022</v>
      </c>
      <c r="E62" s="61">
        <f t="shared" si="3"/>
        <v>69113.600000000006</v>
      </c>
      <c r="F62" s="61">
        <f t="shared" si="5"/>
        <v>0</v>
      </c>
      <c r="G62" s="61">
        <f t="shared" si="5"/>
        <v>0</v>
      </c>
      <c r="H62" s="61">
        <f t="shared" si="5"/>
        <v>66737</v>
      </c>
      <c r="I62" s="61">
        <f t="shared" si="5"/>
        <v>2376.6</v>
      </c>
      <c r="J62" s="87"/>
      <c r="K62" s="79"/>
    </row>
    <row r="63" spans="1:11" ht="15.75">
      <c r="A63" s="81"/>
      <c r="B63" s="81"/>
      <c r="C63" s="81"/>
      <c r="D63" s="62">
        <v>2023</v>
      </c>
      <c r="E63" s="61">
        <f t="shared" si="3"/>
        <v>69113.600000000006</v>
      </c>
      <c r="F63" s="61">
        <f t="shared" si="5"/>
        <v>0</v>
      </c>
      <c r="G63" s="61">
        <f t="shared" si="5"/>
        <v>0</v>
      </c>
      <c r="H63" s="61">
        <f t="shared" si="5"/>
        <v>66737</v>
      </c>
      <c r="I63" s="61">
        <f t="shared" si="5"/>
        <v>2376.6</v>
      </c>
      <c r="J63" s="87"/>
      <c r="K63" s="79"/>
    </row>
    <row r="64" spans="1:11" ht="15.75">
      <c r="A64" s="81"/>
      <c r="B64" s="81"/>
      <c r="C64" s="81"/>
      <c r="D64" s="62">
        <v>2024</v>
      </c>
      <c r="E64" s="61">
        <f t="shared" si="3"/>
        <v>69113.600000000006</v>
      </c>
      <c r="F64" s="61">
        <f t="shared" si="5"/>
        <v>0</v>
      </c>
      <c r="G64" s="61">
        <f t="shared" si="5"/>
        <v>0</v>
      </c>
      <c r="H64" s="61">
        <f t="shared" si="5"/>
        <v>66737</v>
      </c>
      <c r="I64" s="61">
        <f t="shared" si="5"/>
        <v>2376.6</v>
      </c>
      <c r="J64" s="87"/>
      <c r="K64" s="79"/>
    </row>
    <row r="65" spans="1:11" ht="16.5" customHeight="1">
      <c r="A65" s="81" t="s">
        <v>26</v>
      </c>
      <c r="B65" s="79" t="s">
        <v>27</v>
      </c>
      <c r="C65" s="79"/>
      <c r="D65" s="57" t="s">
        <v>15</v>
      </c>
      <c r="E65" s="61">
        <f t="shared" si="3"/>
        <v>18907.300000000003</v>
      </c>
      <c r="F65" s="61">
        <f>SUM(F66:F75)</f>
        <v>0</v>
      </c>
      <c r="G65" s="61">
        <f>SUM(G66:G75)</f>
        <v>14223.2</v>
      </c>
      <c r="H65" s="61">
        <f>SUM(H66:H75)</f>
        <v>4684.1000000000004</v>
      </c>
      <c r="I65" s="61">
        <f>SUM(I66:I75)</f>
        <v>0</v>
      </c>
      <c r="J65" s="87"/>
      <c r="K65" s="79"/>
    </row>
    <row r="66" spans="1:11" ht="15.75">
      <c r="A66" s="81"/>
      <c r="B66" s="79"/>
      <c r="C66" s="79"/>
      <c r="D66" s="57">
        <v>2015</v>
      </c>
      <c r="E66" s="61">
        <f t="shared" si="3"/>
        <v>7485.9000000000005</v>
      </c>
      <c r="F66" s="61">
        <v>0</v>
      </c>
      <c r="G66" s="61">
        <v>7111.6</v>
      </c>
      <c r="H66" s="61">
        <v>374.3</v>
      </c>
      <c r="I66" s="61">
        <v>0</v>
      </c>
      <c r="J66" s="87"/>
      <c r="K66" s="79"/>
    </row>
    <row r="67" spans="1:11" ht="15.75">
      <c r="A67" s="81"/>
      <c r="B67" s="79"/>
      <c r="C67" s="79"/>
      <c r="D67" s="57">
        <v>2016</v>
      </c>
      <c r="E67" s="61">
        <f t="shared" si="3"/>
        <v>11421.400000000001</v>
      </c>
      <c r="F67" s="61">
        <v>0</v>
      </c>
      <c r="G67" s="61">
        <v>7111.6</v>
      </c>
      <c r="H67" s="61">
        <v>4309.8</v>
      </c>
      <c r="I67" s="61">
        <v>0</v>
      </c>
      <c r="J67" s="87"/>
      <c r="K67" s="79"/>
    </row>
    <row r="68" spans="1:11" ht="15.75">
      <c r="A68" s="81"/>
      <c r="B68" s="79"/>
      <c r="C68" s="79"/>
      <c r="D68" s="57">
        <v>2017</v>
      </c>
      <c r="E68" s="61">
        <f t="shared" si="3"/>
        <v>0</v>
      </c>
      <c r="F68" s="61">
        <v>0</v>
      </c>
      <c r="G68" s="61">
        <v>0</v>
      </c>
      <c r="H68" s="61">
        <v>0</v>
      </c>
      <c r="I68" s="61">
        <v>0</v>
      </c>
      <c r="J68" s="87"/>
      <c r="K68" s="79"/>
    </row>
    <row r="69" spans="1:11" ht="15.75">
      <c r="A69" s="81"/>
      <c r="B69" s="79"/>
      <c r="C69" s="79"/>
      <c r="D69" s="62">
        <v>2018</v>
      </c>
      <c r="E69" s="61">
        <f t="shared" si="3"/>
        <v>0</v>
      </c>
      <c r="F69" s="61">
        <v>0</v>
      </c>
      <c r="G69" s="61">
        <v>0</v>
      </c>
      <c r="H69" s="61">
        <v>0</v>
      </c>
      <c r="I69" s="61">
        <v>0</v>
      </c>
      <c r="J69" s="87"/>
      <c r="K69" s="79"/>
    </row>
    <row r="70" spans="1:11" ht="15.75">
      <c r="A70" s="81"/>
      <c r="B70" s="79"/>
      <c r="C70" s="79"/>
      <c r="D70" s="62">
        <v>2019</v>
      </c>
      <c r="E70" s="61">
        <f t="shared" si="3"/>
        <v>0</v>
      </c>
      <c r="F70" s="61">
        <v>0</v>
      </c>
      <c r="G70" s="61">
        <v>0</v>
      </c>
      <c r="H70" s="61">
        <v>0</v>
      </c>
      <c r="I70" s="61">
        <v>0</v>
      </c>
      <c r="J70" s="87"/>
      <c r="K70" s="79"/>
    </row>
    <row r="71" spans="1:11" ht="15.75">
      <c r="A71" s="81"/>
      <c r="B71" s="79"/>
      <c r="C71" s="79"/>
      <c r="D71" s="62">
        <v>2020</v>
      </c>
      <c r="E71" s="61">
        <f t="shared" si="3"/>
        <v>0</v>
      </c>
      <c r="F71" s="61">
        <v>0</v>
      </c>
      <c r="G71" s="61">
        <v>0</v>
      </c>
      <c r="H71" s="61">
        <v>0</v>
      </c>
      <c r="I71" s="61">
        <v>0</v>
      </c>
      <c r="J71" s="87"/>
      <c r="K71" s="79"/>
    </row>
    <row r="72" spans="1:11" ht="15.75">
      <c r="A72" s="81"/>
      <c r="B72" s="79"/>
      <c r="C72" s="79"/>
      <c r="D72" s="62">
        <v>2021</v>
      </c>
      <c r="E72" s="61">
        <f t="shared" si="3"/>
        <v>0</v>
      </c>
      <c r="F72" s="61">
        <v>0</v>
      </c>
      <c r="G72" s="61">
        <v>0</v>
      </c>
      <c r="H72" s="61">
        <v>0</v>
      </c>
      <c r="I72" s="61">
        <v>0</v>
      </c>
      <c r="J72" s="87"/>
      <c r="K72" s="79"/>
    </row>
    <row r="73" spans="1:11" ht="15.75">
      <c r="A73" s="81"/>
      <c r="B73" s="81"/>
      <c r="C73" s="81"/>
      <c r="D73" s="62">
        <v>2022</v>
      </c>
      <c r="E73" s="61">
        <f t="shared" si="3"/>
        <v>0</v>
      </c>
      <c r="F73" s="61">
        <v>0</v>
      </c>
      <c r="G73" s="61">
        <v>0</v>
      </c>
      <c r="H73" s="61">
        <v>0</v>
      </c>
      <c r="I73" s="61">
        <v>0</v>
      </c>
      <c r="J73" s="87"/>
      <c r="K73" s="79"/>
    </row>
    <row r="74" spans="1:11" ht="15.75">
      <c r="A74" s="81"/>
      <c r="B74" s="81"/>
      <c r="C74" s="81"/>
      <c r="D74" s="62">
        <v>2023</v>
      </c>
      <c r="E74" s="61">
        <f t="shared" si="3"/>
        <v>0</v>
      </c>
      <c r="F74" s="61">
        <v>0</v>
      </c>
      <c r="G74" s="61">
        <v>0</v>
      </c>
      <c r="H74" s="61">
        <v>0</v>
      </c>
      <c r="I74" s="61">
        <v>0</v>
      </c>
      <c r="J74" s="87"/>
      <c r="K74" s="79"/>
    </row>
    <row r="75" spans="1:11" ht="15.75">
      <c r="A75" s="81"/>
      <c r="B75" s="81"/>
      <c r="C75" s="81"/>
      <c r="D75" s="62">
        <v>2024</v>
      </c>
      <c r="E75" s="61">
        <f t="shared" si="3"/>
        <v>0</v>
      </c>
      <c r="F75" s="61">
        <v>0</v>
      </c>
      <c r="G75" s="61">
        <v>0</v>
      </c>
      <c r="H75" s="61">
        <v>0</v>
      </c>
      <c r="I75" s="61">
        <v>0</v>
      </c>
      <c r="J75" s="87"/>
      <c r="K75" s="79"/>
    </row>
    <row r="76" spans="1:11" ht="15" customHeight="1">
      <c r="A76" s="81" t="s">
        <v>28</v>
      </c>
      <c r="B76" s="83" t="s">
        <v>92</v>
      </c>
      <c r="C76" s="83"/>
      <c r="D76" s="63" t="s">
        <v>15</v>
      </c>
      <c r="E76" s="61">
        <f t="shared" si="3"/>
        <v>620024.80000000005</v>
      </c>
      <c r="F76" s="61">
        <f>SUM(F77:F86)</f>
        <v>0</v>
      </c>
      <c r="G76" s="61">
        <f>SUM(G77:G86)</f>
        <v>0</v>
      </c>
      <c r="H76" s="61">
        <f>SUM(H77:H86)</f>
        <v>591573.9</v>
      </c>
      <c r="I76" s="61">
        <f>SUM(I77:I86)</f>
        <v>28450.899999999994</v>
      </c>
      <c r="J76" s="87"/>
      <c r="K76" s="79"/>
    </row>
    <row r="77" spans="1:11" ht="15.75">
      <c r="A77" s="81"/>
      <c r="B77" s="83"/>
      <c r="C77" s="83"/>
      <c r="D77" s="63">
        <v>2015</v>
      </c>
      <c r="E77" s="61">
        <f t="shared" si="3"/>
        <v>47026.400000000001</v>
      </c>
      <c r="F77" s="61">
        <v>0</v>
      </c>
      <c r="G77" s="61">
        <v>0</v>
      </c>
      <c r="H77" s="61">
        <v>40703.599999999999</v>
      </c>
      <c r="I77" s="61">
        <v>6322.8</v>
      </c>
      <c r="J77" s="87"/>
      <c r="K77" s="79"/>
    </row>
    <row r="78" spans="1:11" ht="15.75">
      <c r="A78" s="81"/>
      <c r="B78" s="83"/>
      <c r="C78" s="83"/>
      <c r="D78" s="63">
        <v>2016</v>
      </c>
      <c r="E78" s="61">
        <f t="shared" si="3"/>
        <v>40414.5</v>
      </c>
      <c r="F78" s="61">
        <v>0</v>
      </c>
      <c r="G78" s="61">
        <v>0</v>
      </c>
      <c r="H78" s="61">
        <v>39262.699999999997</v>
      </c>
      <c r="I78" s="61">
        <v>1151.8</v>
      </c>
      <c r="J78" s="87"/>
      <c r="K78" s="79"/>
    </row>
    <row r="79" spans="1:11" ht="15.75">
      <c r="A79" s="81"/>
      <c r="B79" s="83"/>
      <c r="C79" s="83"/>
      <c r="D79" s="63">
        <v>2017</v>
      </c>
      <c r="E79" s="61">
        <f t="shared" si="3"/>
        <v>56763.8</v>
      </c>
      <c r="F79" s="61">
        <v>0</v>
      </c>
      <c r="G79" s="61">
        <v>0</v>
      </c>
      <c r="H79" s="61">
        <v>53785</v>
      </c>
      <c r="I79" s="61">
        <v>2978.8</v>
      </c>
      <c r="J79" s="87"/>
      <c r="K79" s="79"/>
    </row>
    <row r="80" spans="1:11" ht="15.75">
      <c r="A80" s="81"/>
      <c r="B80" s="83"/>
      <c r="C80" s="83"/>
      <c r="D80" s="64">
        <v>2018</v>
      </c>
      <c r="E80" s="61">
        <f t="shared" si="3"/>
        <v>62211.700000000004</v>
      </c>
      <c r="F80" s="61">
        <v>0</v>
      </c>
      <c r="G80" s="61">
        <v>0</v>
      </c>
      <c r="H80" s="61">
        <v>59430.9</v>
      </c>
      <c r="I80" s="61">
        <v>2780.8</v>
      </c>
      <c r="J80" s="87"/>
      <c r="K80" s="79"/>
    </row>
    <row r="81" spans="1:11" ht="15.75" customHeight="1">
      <c r="A81" s="81"/>
      <c r="B81" s="83"/>
      <c r="C81" s="83"/>
      <c r="D81" s="64">
        <v>2019</v>
      </c>
      <c r="E81" s="61">
        <f t="shared" si="3"/>
        <v>67113.5</v>
      </c>
      <c r="F81" s="61">
        <v>0</v>
      </c>
      <c r="G81" s="61">
        <v>0</v>
      </c>
      <c r="H81" s="61">
        <f>63717.9+500+200+380+25-800-243.1</f>
        <v>63779.8</v>
      </c>
      <c r="I81" s="61">
        <v>3333.7</v>
      </c>
      <c r="J81" s="87"/>
      <c r="K81" s="79"/>
    </row>
    <row r="82" spans="1:11" ht="15.75">
      <c r="A82" s="81"/>
      <c r="B82" s="83"/>
      <c r="C82" s="83"/>
      <c r="D82" s="64">
        <v>2020</v>
      </c>
      <c r="E82" s="61">
        <f t="shared" si="3"/>
        <v>70040.5</v>
      </c>
      <c r="F82" s="61">
        <v>0</v>
      </c>
      <c r="G82" s="61">
        <v>0</v>
      </c>
      <c r="H82" s="61">
        <f>67358+600-294.1</f>
        <v>67663.899999999994</v>
      </c>
      <c r="I82" s="61">
        <v>2376.6</v>
      </c>
      <c r="J82" s="87"/>
      <c r="K82" s="79"/>
    </row>
    <row r="83" spans="1:11" ht="15.75">
      <c r="A83" s="81"/>
      <c r="B83" s="83"/>
      <c r="C83" s="83"/>
      <c r="D83" s="64">
        <v>2021</v>
      </c>
      <c r="E83" s="61">
        <f t="shared" si="3"/>
        <v>69113.600000000006</v>
      </c>
      <c r="F83" s="61">
        <v>0</v>
      </c>
      <c r="G83" s="61">
        <v>0</v>
      </c>
      <c r="H83" s="61">
        <v>66737</v>
      </c>
      <c r="I83" s="61">
        <v>2376.6</v>
      </c>
      <c r="J83" s="87"/>
      <c r="K83" s="79"/>
    </row>
    <row r="84" spans="1:11" ht="15.75">
      <c r="A84" s="81"/>
      <c r="B84" s="81"/>
      <c r="C84" s="81"/>
      <c r="D84" s="62">
        <v>2022</v>
      </c>
      <c r="E84" s="61">
        <f t="shared" si="3"/>
        <v>69113.600000000006</v>
      </c>
      <c r="F84" s="61">
        <v>0</v>
      </c>
      <c r="G84" s="61">
        <v>0</v>
      </c>
      <c r="H84" s="61">
        <v>66737</v>
      </c>
      <c r="I84" s="61">
        <v>2376.6</v>
      </c>
      <c r="J84" s="87"/>
      <c r="K84" s="79"/>
    </row>
    <row r="85" spans="1:11" ht="15.75">
      <c r="A85" s="81"/>
      <c r="B85" s="81"/>
      <c r="C85" s="81"/>
      <c r="D85" s="62">
        <v>2023</v>
      </c>
      <c r="E85" s="61">
        <f t="shared" si="3"/>
        <v>69113.600000000006</v>
      </c>
      <c r="F85" s="61">
        <v>0</v>
      </c>
      <c r="G85" s="61">
        <v>0</v>
      </c>
      <c r="H85" s="61">
        <v>66737</v>
      </c>
      <c r="I85" s="61">
        <v>2376.6</v>
      </c>
      <c r="J85" s="87"/>
      <c r="K85" s="79"/>
    </row>
    <row r="86" spans="1:11" ht="18" customHeight="1">
      <c r="A86" s="81"/>
      <c r="B86" s="81"/>
      <c r="C86" s="81"/>
      <c r="D86" s="62">
        <v>2024</v>
      </c>
      <c r="E86" s="61">
        <f t="shared" si="3"/>
        <v>69113.600000000006</v>
      </c>
      <c r="F86" s="61">
        <v>0</v>
      </c>
      <c r="G86" s="61">
        <v>0</v>
      </c>
      <c r="H86" s="61">
        <v>66737</v>
      </c>
      <c r="I86" s="61">
        <v>2376.6</v>
      </c>
      <c r="J86" s="87"/>
      <c r="K86" s="79"/>
    </row>
    <row r="87" spans="1:11" ht="12.75" customHeight="1">
      <c r="A87" s="81" t="s">
        <v>29</v>
      </c>
      <c r="B87" s="79" t="s">
        <v>30</v>
      </c>
      <c r="C87" s="79"/>
      <c r="D87" s="57" t="s">
        <v>15</v>
      </c>
      <c r="E87" s="61">
        <f t="shared" si="3"/>
        <v>1652.1999999999996</v>
      </c>
      <c r="F87" s="61">
        <f>SUM(F88:F97)</f>
        <v>0</v>
      </c>
      <c r="G87" s="61">
        <f>SUM(G88:G97)</f>
        <v>1652.1999999999996</v>
      </c>
      <c r="H87" s="61">
        <f>SUM(H88:H97)</f>
        <v>0</v>
      </c>
      <c r="I87" s="61">
        <f>SUM(I88:I97)</f>
        <v>0</v>
      </c>
      <c r="J87" s="87"/>
      <c r="K87" s="79"/>
    </row>
    <row r="88" spans="1:11" ht="15.75">
      <c r="A88" s="81"/>
      <c r="B88" s="79"/>
      <c r="C88" s="79"/>
      <c r="D88" s="57">
        <v>2015</v>
      </c>
      <c r="E88" s="61">
        <f t="shared" si="3"/>
        <v>73.5</v>
      </c>
      <c r="F88" s="61">
        <v>0</v>
      </c>
      <c r="G88" s="61">
        <v>73.5</v>
      </c>
      <c r="H88" s="61">
        <v>0</v>
      </c>
      <c r="I88" s="61">
        <v>0</v>
      </c>
      <c r="J88" s="87"/>
      <c r="K88" s="79"/>
    </row>
    <row r="89" spans="1:11" ht="15.75">
      <c r="A89" s="81"/>
      <c r="B89" s="79"/>
      <c r="C89" s="79"/>
      <c r="D89" s="57">
        <v>2016</v>
      </c>
      <c r="E89" s="61">
        <f t="shared" si="3"/>
        <v>215.9</v>
      </c>
      <c r="F89" s="61">
        <v>0</v>
      </c>
      <c r="G89" s="61">
        <v>215.9</v>
      </c>
      <c r="H89" s="61">
        <v>0</v>
      </c>
      <c r="I89" s="61">
        <v>0</v>
      </c>
      <c r="J89" s="87"/>
      <c r="K89" s="79"/>
    </row>
    <row r="90" spans="1:11" ht="15.75">
      <c r="A90" s="81"/>
      <c r="B90" s="79"/>
      <c r="C90" s="79"/>
      <c r="D90" s="57">
        <v>2017</v>
      </c>
      <c r="E90" s="61">
        <f t="shared" si="3"/>
        <v>150</v>
      </c>
      <c r="F90" s="61">
        <v>0</v>
      </c>
      <c r="G90" s="61">
        <v>150</v>
      </c>
      <c r="H90" s="61">
        <v>0</v>
      </c>
      <c r="I90" s="61">
        <v>0</v>
      </c>
      <c r="J90" s="87"/>
      <c r="K90" s="79"/>
    </row>
    <row r="91" spans="1:11" ht="15.75">
      <c r="A91" s="81"/>
      <c r="B91" s="79"/>
      <c r="C91" s="79"/>
      <c r="D91" s="62">
        <v>2018</v>
      </c>
      <c r="E91" s="61">
        <f t="shared" si="3"/>
        <v>156</v>
      </c>
      <c r="F91" s="61">
        <v>0</v>
      </c>
      <c r="G91" s="61">
        <v>156</v>
      </c>
      <c r="H91" s="61">
        <v>0</v>
      </c>
      <c r="I91" s="61">
        <v>0</v>
      </c>
      <c r="J91" s="87"/>
      <c r="K91" s="79"/>
    </row>
    <row r="92" spans="1:11" ht="15.75">
      <c r="A92" s="81"/>
      <c r="B92" s="79"/>
      <c r="C92" s="79"/>
      <c r="D92" s="62">
        <v>2019</v>
      </c>
      <c r="E92" s="61">
        <f t="shared" si="3"/>
        <v>164.7</v>
      </c>
      <c r="F92" s="61">
        <v>0</v>
      </c>
      <c r="G92" s="61">
        <v>164.7</v>
      </c>
      <c r="H92" s="61">
        <v>0</v>
      </c>
      <c r="I92" s="61">
        <v>0</v>
      </c>
      <c r="J92" s="87"/>
      <c r="K92" s="79"/>
    </row>
    <row r="93" spans="1:11" ht="15.75">
      <c r="A93" s="81"/>
      <c r="B93" s="79"/>
      <c r="C93" s="79"/>
      <c r="D93" s="62">
        <v>2020</v>
      </c>
      <c r="E93" s="61">
        <f t="shared" si="3"/>
        <v>165.3</v>
      </c>
      <c r="F93" s="61">
        <v>0</v>
      </c>
      <c r="G93" s="60">
        <v>165.3</v>
      </c>
      <c r="H93" s="61">
        <v>0</v>
      </c>
      <c r="I93" s="61">
        <v>0</v>
      </c>
      <c r="J93" s="87"/>
      <c r="K93" s="79"/>
    </row>
    <row r="94" spans="1:11" ht="15.75">
      <c r="A94" s="81"/>
      <c r="B94" s="79"/>
      <c r="C94" s="79"/>
      <c r="D94" s="62">
        <v>2021</v>
      </c>
      <c r="E94" s="61">
        <f t="shared" si="3"/>
        <v>174.5</v>
      </c>
      <c r="F94" s="61">
        <v>0</v>
      </c>
      <c r="G94" s="61">
        <v>174.5</v>
      </c>
      <c r="H94" s="61">
        <v>0</v>
      </c>
      <c r="I94" s="61">
        <v>0</v>
      </c>
      <c r="J94" s="87"/>
      <c r="K94" s="79"/>
    </row>
    <row r="95" spans="1:11" ht="15.75">
      <c r="A95" s="81"/>
      <c r="B95" s="79"/>
      <c r="C95" s="79"/>
      <c r="D95" s="62">
        <v>2022</v>
      </c>
      <c r="E95" s="61">
        <f t="shared" si="3"/>
        <v>184.1</v>
      </c>
      <c r="F95" s="61">
        <v>0</v>
      </c>
      <c r="G95" s="61">
        <v>184.1</v>
      </c>
      <c r="H95" s="61">
        <v>0</v>
      </c>
      <c r="I95" s="61">
        <v>0</v>
      </c>
      <c r="J95" s="87"/>
      <c r="K95" s="79"/>
    </row>
    <row r="96" spans="1:11" ht="15.75">
      <c r="A96" s="81"/>
      <c r="B96" s="79"/>
      <c r="C96" s="79"/>
      <c r="D96" s="62">
        <v>2023</v>
      </c>
      <c r="E96" s="61">
        <f t="shared" ref="E96:E159" si="6">SUM(F96:I96)</f>
        <v>184.1</v>
      </c>
      <c r="F96" s="61">
        <v>0</v>
      </c>
      <c r="G96" s="61">
        <v>184.1</v>
      </c>
      <c r="H96" s="61">
        <v>0</v>
      </c>
      <c r="I96" s="61">
        <v>0</v>
      </c>
      <c r="J96" s="87"/>
      <c r="K96" s="79"/>
    </row>
    <row r="97" spans="1:11" ht="15.75">
      <c r="A97" s="81"/>
      <c r="B97" s="79"/>
      <c r="C97" s="79"/>
      <c r="D97" s="62">
        <v>2024</v>
      </c>
      <c r="E97" s="61">
        <f t="shared" si="6"/>
        <v>184.1</v>
      </c>
      <c r="F97" s="61">
        <v>0</v>
      </c>
      <c r="G97" s="61">
        <v>184.1</v>
      </c>
      <c r="H97" s="61">
        <v>0</v>
      </c>
      <c r="I97" s="61">
        <v>0</v>
      </c>
      <c r="J97" s="87"/>
      <c r="K97" s="79"/>
    </row>
    <row r="98" spans="1:11" ht="15.75" customHeight="1">
      <c r="A98" s="81" t="s">
        <v>31</v>
      </c>
      <c r="B98" s="91" t="s">
        <v>32</v>
      </c>
      <c r="C98" s="91"/>
      <c r="D98" s="57" t="s">
        <v>15</v>
      </c>
      <c r="E98" s="61">
        <f t="shared" si="6"/>
        <v>10</v>
      </c>
      <c r="F98" s="61">
        <f>SUM(F99:F108)</f>
        <v>0</v>
      </c>
      <c r="G98" s="61">
        <f>SUM(G99:G108)</f>
        <v>0</v>
      </c>
      <c r="H98" s="61">
        <f>SUM(H99:H108)</f>
        <v>10</v>
      </c>
      <c r="I98" s="61">
        <f>SUM(I99:I108)</f>
        <v>0</v>
      </c>
      <c r="J98" s="87"/>
      <c r="K98" s="79"/>
    </row>
    <row r="99" spans="1:11" ht="15.75">
      <c r="A99" s="81"/>
      <c r="B99" s="91"/>
      <c r="C99" s="91"/>
      <c r="D99" s="57">
        <v>2015</v>
      </c>
      <c r="E99" s="61">
        <f t="shared" si="6"/>
        <v>10</v>
      </c>
      <c r="F99" s="61">
        <v>0</v>
      </c>
      <c r="G99" s="61">
        <v>0</v>
      </c>
      <c r="H99" s="61">
        <v>10</v>
      </c>
      <c r="I99" s="61">
        <v>0</v>
      </c>
      <c r="J99" s="87"/>
      <c r="K99" s="79"/>
    </row>
    <row r="100" spans="1:11" ht="15.75">
      <c r="A100" s="81"/>
      <c r="B100" s="91"/>
      <c r="C100" s="91"/>
      <c r="D100" s="57">
        <v>2016</v>
      </c>
      <c r="E100" s="61">
        <f t="shared" si="6"/>
        <v>0</v>
      </c>
      <c r="F100" s="61">
        <v>0</v>
      </c>
      <c r="G100" s="61">
        <v>0</v>
      </c>
      <c r="H100" s="61">
        <v>0</v>
      </c>
      <c r="I100" s="61">
        <v>0</v>
      </c>
      <c r="J100" s="87"/>
      <c r="K100" s="79"/>
    </row>
    <row r="101" spans="1:11" ht="15.75">
      <c r="A101" s="81"/>
      <c r="B101" s="91"/>
      <c r="C101" s="91"/>
      <c r="D101" s="57">
        <v>2017</v>
      </c>
      <c r="E101" s="61">
        <f t="shared" si="6"/>
        <v>0</v>
      </c>
      <c r="F101" s="61">
        <v>0</v>
      </c>
      <c r="G101" s="61">
        <v>0</v>
      </c>
      <c r="H101" s="61">
        <v>0</v>
      </c>
      <c r="I101" s="61">
        <v>0</v>
      </c>
      <c r="J101" s="87"/>
      <c r="K101" s="79"/>
    </row>
    <row r="102" spans="1:11" ht="15.75">
      <c r="A102" s="81"/>
      <c r="B102" s="91"/>
      <c r="C102" s="91"/>
      <c r="D102" s="62">
        <v>2018</v>
      </c>
      <c r="E102" s="61">
        <f t="shared" si="6"/>
        <v>0</v>
      </c>
      <c r="F102" s="61">
        <v>0</v>
      </c>
      <c r="G102" s="61">
        <v>0</v>
      </c>
      <c r="H102" s="61">
        <v>0</v>
      </c>
      <c r="I102" s="61">
        <v>0</v>
      </c>
      <c r="J102" s="87"/>
      <c r="K102" s="79"/>
    </row>
    <row r="103" spans="1:11" ht="15.75" customHeight="1">
      <c r="A103" s="81"/>
      <c r="B103" s="91"/>
      <c r="C103" s="91"/>
      <c r="D103" s="62">
        <v>2019</v>
      </c>
      <c r="E103" s="61">
        <f t="shared" si="6"/>
        <v>0</v>
      </c>
      <c r="F103" s="61">
        <v>0</v>
      </c>
      <c r="G103" s="61">
        <v>0</v>
      </c>
      <c r="H103" s="61">
        <v>0</v>
      </c>
      <c r="I103" s="61">
        <v>0</v>
      </c>
      <c r="J103" s="87"/>
      <c r="K103" s="79"/>
    </row>
    <row r="104" spans="1:11" ht="15.75">
      <c r="A104" s="81"/>
      <c r="B104" s="91"/>
      <c r="C104" s="91"/>
      <c r="D104" s="62">
        <v>2020</v>
      </c>
      <c r="E104" s="61">
        <f t="shared" si="6"/>
        <v>0</v>
      </c>
      <c r="F104" s="61">
        <v>0</v>
      </c>
      <c r="G104" s="61">
        <v>0</v>
      </c>
      <c r="H104" s="61">
        <v>0</v>
      </c>
      <c r="I104" s="61">
        <v>0</v>
      </c>
      <c r="J104" s="87"/>
      <c r="K104" s="79"/>
    </row>
    <row r="105" spans="1:11" ht="15.75">
      <c r="A105" s="81"/>
      <c r="B105" s="91"/>
      <c r="C105" s="91"/>
      <c r="D105" s="62">
        <v>2021</v>
      </c>
      <c r="E105" s="61">
        <f t="shared" si="6"/>
        <v>0</v>
      </c>
      <c r="F105" s="61">
        <v>0</v>
      </c>
      <c r="G105" s="61">
        <v>0</v>
      </c>
      <c r="H105" s="61">
        <v>0</v>
      </c>
      <c r="I105" s="61">
        <v>0</v>
      </c>
      <c r="J105" s="87"/>
      <c r="K105" s="79"/>
    </row>
    <row r="106" spans="1:11" ht="15.75">
      <c r="A106" s="81"/>
      <c r="B106" s="81"/>
      <c r="C106" s="81"/>
      <c r="D106" s="62">
        <v>2022</v>
      </c>
      <c r="E106" s="61">
        <f t="shared" si="6"/>
        <v>0</v>
      </c>
      <c r="F106" s="61">
        <v>0</v>
      </c>
      <c r="G106" s="61">
        <v>0</v>
      </c>
      <c r="H106" s="61">
        <v>0</v>
      </c>
      <c r="I106" s="61">
        <v>0</v>
      </c>
      <c r="J106" s="87"/>
      <c r="K106" s="79"/>
    </row>
    <row r="107" spans="1:11" ht="15.75">
      <c r="A107" s="81"/>
      <c r="B107" s="81"/>
      <c r="C107" s="81"/>
      <c r="D107" s="62">
        <v>2023</v>
      </c>
      <c r="E107" s="61">
        <f t="shared" si="6"/>
        <v>0</v>
      </c>
      <c r="F107" s="61">
        <v>0</v>
      </c>
      <c r="G107" s="61">
        <v>0</v>
      </c>
      <c r="H107" s="61">
        <v>0</v>
      </c>
      <c r="I107" s="61">
        <v>0</v>
      </c>
      <c r="J107" s="87"/>
      <c r="K107" s="79"/>
    </row>
    <row r="108" spans="1:11" ht="63.75" customHeight="1">
      <c r="A108" s="81"/>
      <c r="B108" s="81"/>
      <c r="C108" s="81"/>
      <c r="D108" s="62">
        <v>2024</v>
      </c>
      <c r="E108" s="61">
        <f t="shared" si="6"/>
        <v>0</v>
      </c>
      <c r="F108" s="61">
        <v>0</v>
      </c>
      <c r="G108" s="61">
        <v>0</v>
      </c>
      <c r="H108" s="61">
        <v>0</v>
      </c>
      <c r="I108" s="61">
        <v>0</v>
      </c>
      <c r="J108" s="87"/>
      <c r="K108" s="79"/>
    </row>
    <row r="109" spans="1:11" ht="18.75" customHeight="1">
      <c r="A109" s="81" t="s">
        <v>33</v>
      </c>
      <c r="B109" s="79" t="s">
        <v>34</v>
      </c>
      <c r="C109" s="79"/>
      <c r="D109" s="57" t="s">
        <v>15</v>
      </c>
      <c r="E109" s="61">
        <f t="shared" si="6"/>
        <v>132</v>
      </c>
      <c r="F109" s="61">
        <f>SUM(F110:F119)</f>
        <v>0</v>
      </c>
      <c r="G109" s="61">
        <f>SUM(G110:G119)</f>
        <v>0</v>
      </c>
      <c r="H109" s="61">
        <f>SUM(H110:H119)</f>
        <v>132</v>
      </c>
      <c r="I109" s="61">
        <f>SUM(I110:I119)</f>
        <v>0</v>
      </c>
      <c r="J109" s="88"/>
      <c r="K109" s="89"/>
    </row>
    <row r="110" spans="1:11" ht="15.75">
      <c r="A110" s="81"/>
      <c r="B110" s="79"/>
      <c r="C110" s="79"/>
      <c r="D110" s="57">
        <v>2015</v>
      </c>
      <c r="E110" s="61">
        <f t="shared" si="6"/>
        <v>0</v>
      </c>
      <c r="F110" s="61">
        <v>0</v>
      </c>
      <c r="G110" s="61">
        <v>0</v>
      </c>
      <c r="H110" s="61">
        <v>0</v>
      </c>
      <c r="I110" s="61">
        <v>0</v>
      </c>
      <c r="J110" s="88"/>
      <c r="K110" s="89"/>
    </row>
    <row r="111" spans="1:11" ht="15.75">
      <c r="A111" s="81"/>
      <c r="B111" s="79"/>
      <c r="C111" s="79"/>
      <c r="D111" s="57">
        <v>2016</v>
      </c>
      <c r="E111" s="61">
        <f t="shared" si="6"/>
        <v>13</v>
      </c>
      <c r="F111" s="61">
        <v>0</v>
      </c>
      <c r="G111" s="61">
        <v>0</v>
      </c>
      <c r="H111" s="61">
        <v>13</v>
      </c>
      <c r="I111" s="61">
        <v>0</v>
      </c>
      <c r="J111" s="88"/>
      <c r="K111" s="89"/>
    </row>
    <row r="112" spans="1:11" ht="15.75">
      <c r="A112" s="81"/>
      <c r="B112" s="79"/>
      <c r="C112" s="79"/>
      <c r="D112" s="57">
        <v>2017</v>
      </c>
      <c r="E112" s="61">
        <f t="shared" si="6"/>
        <v>14</v>
      </c>
      <c r="F112" s="61">
        <v>0</v>
      </c>
      <c r="G112" s="61">
        <v>0</v>
      </c>
      <c r="H112" s="61">
        <v>14</v>
      </c>
      <c r="I112" s="61">
        <v>0</v>
      </c>
      <c r="J112" s="88"/>
      <c r="K112" s="89"/>
    </row>
    <row r="113" spans="1:11" ht="15.75">
      <c r="A113" s="81"/>
      <c r="B113" s="79"/>
      <c r="C113" s="79"/>
      <c r="D113" s="62">
        <v>2018</v>
      </c>
      <c r="E113" s="61">
        <f t="shared" si="6"/>
        <v>15</v>
      </c>
      <c r="F113" s="61">
        <v>0</v>
      </c>
      <c r="G113" s="61">
        <v>0</v>
      </c>
      <c r="H113" s="61">
        <v>15</v>
      </c>
      <c r="I113" s="61">
        <v>0</v>
      </c>
      <c r="J113" s="88"/>
      <c r="K113" s="89"/>
    </row>
    <row r="114" spans="1:11" ht="15.75" customHeight="1">
      <c r="A114" s="81"/>
      <c r="B114" s="79"/>
      <c r="C114" s="79"/>
      <c r="D114" s="62">
        <v>2019</v>
      </c>
      <c r="E114" s="61">
        <f t="shared" si="6"/>
        <v>15</v>
      </c>
      <c r="F114" s="61">
        <v>0</v>
      </c>
      <c r="G114" s="61">
        <v>0</v>
      </c>
      <c r="H114" s="61">
        <v>15</v>
      </c>
      <c r="I114" s="61">
        <v>0</v>
      </c>
      <c r="J114" s="88"/>
      <c r="K114" s="89"/>
    </row>
    <row r="115" spans="1:11" ht="15.75">
      <c r="A115" s="81"/>
      <c r="B115" s="79"/>
      <c r="C115" s="79"/>
      <c r="D115" s="62">
        <v>2020</v>
      </c>
      <c r="E115" s="61">
        <f t="shared" si="6"/>
        <v>15</v>
      </c>
      <c r="F115" s="61">
        <v>0</v>
      </c>
      <c r="G115" s="61">
        <v>0</v>
      </c>
      <c r="H115" s="61">
        <v>15</v>
      </c>
      <c r="I115" s="61">
        <v>0</v>
      </c>
      <c r="J115" s="88"/>
      <c r="K115" s="89"/>
    </row>
    <row r="116" spans="1:11" ht="15.75">
      <c r="A116" s="81"/>
      <c r="B116" s="79"/>
      <c r="C116" s="79"/>
      <c r="D116" s="62">
        <v>2021</v>
      </c>
      <c r="E116" s="61">
        <f t="shared" si="6"/>
        <v>15</v>
      </c>
      <c r="F116" s="61">
        <v>0</v>
      </c>
      <c r="G116" s="61">
        <v>0</v>
      </c>
      <c r="H116" s="61">
        <v>15</v>
      </c>
      <c r="I116" s="61">
        <v>0</v>
      </c>
      <c r="J116" s="88"/>
      <c r="K116" s="89"/>
    </row>
    <row r="117" spans="1:11" ht="15.75">
      <c r="A117" s="81"/>
      <c r="B117" s="81"/>
      <c r="C117" s="81"/>
      <c r="D117" s="62">
        <v>2022</v>
      </c>
      <c r="E117" s="61">
        <f t="shared" si="6"/>
        <v>15</v>
      </c>
      <c r="F117" s="61">
        <v>0</v>
      </c>
      <c r="G117" s="61">
        <v>0</v>
      </c>
      <c r="H117" s="61">
        <v>15</v>
      </c>
      <c r="I117" s="61">
        <v>0</v>
      </c>
      <c r="J117" s="88"/>
      <c r="K117" s="89"/>
    </row>
    <row r="118" spans="1:11" ht="15.75">
      <c r="A118" s="81"/>
      <c r="B118" s="81"/>
      <c r="C118" s="81"/>
      <c r="D118" s="62">
        <v>2023</v>
      </c>
      <c r="E118" s="61">
        <f t="shared" si="6"/>
        <v>15</v>
      </c>
      <c r="F118" s="61">
        <v>0</v>
      </c>
      <c r="G118" s="61">
        <v>0</v>
      </c>
      <c r="H118" s="61">
        <v>15</v>
      </c>
      <c r="I118" s="61">
        <v>0</v>
      </c>
      <c r="J118" s="88"/>
      <c r="K118" s="89"/>
    </row>
    <row r="119" spans="1:11" ht="15.75">
      <c r="A119" s="81"/>
      <c r="B119" s="81"/>
      <c r="C119" s="81"/>
      <c r="D119" s="62">
        <v>2024</v>
      </c>
      <c r="E119" s="61">
        <f t="shared" si="6"/>
        <v>15</v>
      </c>
      <c r="F119" s="61">
        <v>0</v>
      </c>
      <c r="G119" s="61">
        <v>0</v>
      </c>
      <c r="H119" s="61">
        <v>15</v>
      </c>
      <c r="I119" s="61">
        <v>0</v>
      </c>
      <c r="J119" s="88"/>
      <c r="K119" s="89"/>
    </row>
    <row r="120" spans="1:11" ht="15.75" customHeight="1">
      <c r="A120" s="81" t="s">
        <v>35</v>
      </c>
      <c r="B120" s="79" t="s">
        <v>93</v>
      </c>
      <c r="C120" s="79"/>
      <c r="D120" s="57" t="s">
        <v>15</v>
      </c>
      <c r="E120" s="61">
        <f t="shared" si="6"/>
        <v>7043.5</v>
      </c>
      <c r="F120" s="61">
        <f>SUM(F121:F130)</f>
        <v>0</v>
      </c>
      <c r="G120" s="61">
        <f>SUM(G121:G130)</f>
        <v>5899.2</v>
      </c>
      <c r="H120" s="61">
        <f>SUM(H121:H130)</f>
        <v>1144.3</v>
      </c>
      <c r="I120" s="61">
        <f>SUM(I121:I130)</f>
        <v>0</v>
      </c>
      <c r="J120" s="86" t="s">
        <v>36</v>
      </c>
      <c r="K120" s="79" t="s">
        <v>23</v>
      </c>
    </row>
    <row r="121" spans="1:11" ht="15.75">
      <c r="A121" s="81"/>
      <c r="B121" s="79"/>
      <c r="C121" s="79"/>
      <c r="D121" s="57">
        <v>2015</v>
      </c>
      <c r="E121" s="61">
        <f t="shared" si="6"/>
        <v>0</v>
      </c>
      <c r="F121" s="61">
        <v>0</v>
      </c>
      <c r="G121" s="61">
        <v>0</v>
      </c>
      <c r="H121" s="61">
        <v>0</v>
      </c>
      <c r="I121" s="61">
        <v>0</v>
      </c>
      <c r="J121" s="86"/>
      <c r="K121" s="79"/>
    </row>
    <row r="122" spans="1:11" ht="15.75">
      <c r="A122" s="81"/>
      <c r="B122" s="79"/>
      <c r="C122" s="79"/>
      <c r="D122" s="57">
        <v>2016</v>
      </c>
      <c r="E122" s="61">
        <f t="shared" si="6"/>
        <v>0</v>
      </c>
      <c r="F122" s="61">
        <v>0</v>
      </c>
      <c r="G122" s="61">
        <v>0</v>
      </c>
      <c r="H122" s="61">
        <v>0</v>
      </c>
      <c r="I122" s="61">
        <v>0</v>
      </c>
      <c r="J122" s="86"/>
      <c r="K122" s="79"/>
    </row>
    <row r="123" spans="1:11" ht="15.75">
      <c r="A123" s="81"/>
      <c r="B123" s="79"/>
      <c r="C123" s="79"/>
      <c r="D123" s="57">
        <v>2017</v>
      </c>
      <c r="E123" s="61">
        <f t="shared" si="6"/>
        <v>6044.3</v>
      </c>
      <c r="F123" s="61">
        <v>0</v>
      </c>
      <c r="G123" s="61">
        <v>5000</v>
      </c>
      <c r="H123" s="61">
        <v>1044.3</v>
      </c>
      <c r="I123" s="61">
        <v>0</v>
      </c>
      <c r="J123" s="86"/>
      <c r="K123" s="79"/>
    </row>
    <row r="124" spans="1:11" ht="15.75">
      <c r="A124" s="81"/>
      <c r="B124" s="79"/>
      <c r="C124" s="79"/>
      <c r="D124" s="62">
        <v>2018</v>
      </c>
      <c r="E124" s="61">
        <f t="shared" si="6"/>
        <v>999.2</v>
      </c>
      <c r="F124" s="61">
        <v>0</v>
      </c>
      <c r="G124" s="61">
        <v>899.2</v>
      </c>
      <c r="H124" s="61">
        <v>100</v>
      </c>
      <c r="I124" s="61">
        <v>0</v>
      </c>
      <c r="J124" s="86"/>
      <c r="K124" s="79"/>
    </row>
    <row r="125" spans="1:11" ht="15.75" customHeight="1">
      <c r="A125" s="81"/>
      <c r="B125" s="79"/>
      <c r="C125" s="79"/>
      <c r="D125" s="62">
        <v>2019</v>
      </c>
      <c r="E125" s="61">
        <f t="shared" si="6"/>
        <v>0</v>
      </c>
      <c r="F125" s="61">
        <v>0</v>
      </c>
      <c r="G125" s="61">
        <v>0</v>
      </c>
      <c r="H125" s="61">
        <v>0</v>
      </c>
      <c r="I125" s="61">
        <v>0</v>
      </c>
      <c r="J125" s="86"/>
      <c r="K125" s="79"/>
    </row>
    <row r="126" spans="1:11" ht="15.75">
      <c r="A126" s="81"/>
      <c r="B126" s="79"/>
      <c r="C126" s="79"/>
      <c r="D126" s="62">
        <v>2020</v>
      </c>
      <c r="E126" s="61">
        <f t="shared" si="6"/>
        <v>0</v>
      </c>
      <c r="F126" s="61">
        <v>0</v>
      </c>
      <c r="G126" s="61">
        <v>0</v>
      </c>
      <c r="H126" s="61">
        <v>0</v>
      </c>
      <c r="I126" s="61">
        <v>0</v>
      </c>
      <c r="J126" s="86"/>
      <c r="K126" s="79"/>
    </row>
    <row r="127" spans="1:11" ht="15.75">
      <c r="A127" s="81"/>
      <c r="B127" s="79"/>
      <c r="C127" s="79"/>
      <c r="D127" s="62">
        <v>2021</v>
      </c>
      <c r="E127" s="61">
        <f t="shared" si="6"/>
        <v>0</v>
      </c>
      <c r="F127" s="61">
        <v>0</v>
      </c>
      <c r="G127" s="61">
        <v>0</v>
      </c>
      <c r="H127" s="61">
        <v>0</v>
      </c>
      <c r="I127" s="61">
        <v>0</v>
      </c>
      <c r="J127" s="86"/>
      <c r="K127" s="79"/>
    </row>
    <row r="128" spans="1:11" ht="15.75">
      <c r="A128" s="81"/>
      <c r="B128" s="81"/>
      <c r="C128" s="81"/>
      <c r="D128" s="62">
        <v>2022</v>
      </c>
      <c r="E128" s="61">
        <f t="shared" si="6"/>
        <v>0</v>
      </c>
      <c r="F128" s="61">
        <v>0</v>
      </c>
      <c r="G128" s="61">
        <v>0</v>
      </c>
      <c r="H128" s="61">
        <v>0</v>
      </c>
      <c r="I128" s="61">
        <v>0</v>
      </c>
      <c r="J128" s="86"/>
      <c r="K128" s="79"/>
    </row>
    <row r="129" spans="1:11" ht="15.75">
      <c r="A129" s="81"/>
      <c r="B129" s="81"/>
      <c r="C129" s="81"/>
      <c r="D129" s="62">
        <v>2023</v>
      </c>
      <c r="E129" s="61">
        <f t="shared" si="6"/>
        <v>0</v>
      </c>
      <c r="F129" s="61">
        <v>0</v>
      </c>
      <c r="G129" s="61">
        <v>0</v>
      </c>
      <c r="H129" s="61">
        <v>0</v>
      </c>
      <c r="I129" s="61">
        <v>0</v>
      </c>
      <c r="J129" s="86"/>
      <c r="K129" s="79"/>
    </row>
    <row r="130" spans="1:11" ht="15.75">
      <c r="A130" s="81"/>
      <c r="B130" s="81"/>
      <c r="C130" s="81"/>
      <c r="D130" s="62">
        <v>2024</v>
      </c>
      <c r="E130" s="61">
        <f t="shared" si="6"/>
        <v>0</v>
      </c>
      <c r="F130" s="61">
        <v>0</v>
      </c>
      <c r="G130" s="61">
        <v>0</v>
      </c>
      <c r="H130" s="61">
        <v>0</v>
      </c>
      <c r="I130" s="61">
        <v>0</v>
      </c>
      <c r="J130" s="86"/>
      <c r="K130" s="79"/>
    </row>
    <row r="131" spans="1:11" ht="15.75" customHeight="1">
      <c r="A131" s="81" t="s">
        <v>37</v>
      </c>
      <c r="B131" s="81" t="s">
        <v>38</v>
      </c>
      <c r="C131" s="81"/>
      <c r="D131" s="57" t="s">
        <v>15</v>
      </c>
      <c r="E131" s="61">
        <f t="shared" si="6"/>
        <v>300</v>
      </c>
      <c r="F131" s="61">
        <f>SUM(F132:F141)</f>
        <v>0</v>
      </c>
      <c r="G131" s="61">
        <f>SUM(G132:G141)</f>
        <v>0</v>
      </c>
      <c r="H131" s="61">
        <f>SUM(H132:H141)</f>
        <v>300</v>
      </c>
      <c r="I131" s="61">
        <f>SUM(I132:I141)</f>
        <v>0</v>
      </c>
      <c r="J131" s="86"/>
      <c r="K131" s="79"/>
    </row>
    <row r="132" spans="1:11" ht="15.75">
      <c r="A132" s="81"/>
      <c r="B132" s="81"/>
      <c r="C132" s="81"/>
      <c r="D132" s="57">
        <v>2015</v>
      </c>
      <c r="E132" s="61">
        <f t="shared" si="6"/>
        <v>0</v>
      </c>
      <c r="F132" s="61">
        <v>0</v>
      </c>
      <c r="G132" s="61">
        <v>0</v>
      </c>
      <c r="H132" s="61">
        <v>0</v>
      </c>
      <c r="I132" s="61">
        <v>0</v>
      </c>
      <c r="J132" s="86"/>
      <c r="K132" s="79"/>
    </row>
    <row r="133" spans="1:11" ht="15.75">
      <c r="A133" s="81"/>
      <c r="B133" s="81"/>
      <c r="C133" s="81"/>
      <c r="D133" s="57">
        <v>2016</v>
      </c>
      <c r="E133" s="61">
        <f t="shared" si="6"/>
        <v>0</v>
      </c>
      <c r="F133" s="61">
        <v>0</v>
      </c>
      <c r="G133" s="61">
        <v>0</v>
      </c>
      <c r="H133" s="61">
        <v>0</v>
      </c>
      <c r="I133" s="61">
        <v>0</v>
      </c>
      <c r="J133" s="86"/>
      <c r="K133" s="79"/>
    </row>
    <row r="134" spans="1:11" ht="15.75">
      <c r="A134" s="81"/>
      <c r="B134" s="81"/>
      <c r="C134" s="81"/>
      <c r="D134" s="57">
        <v>2017</v>
      </c>
      <c r="E134" s="61">
        <f t="shared" si="6"/>
        <v>0</v>
      </c>
      <c r="F134" s="61">
        <v>0</v>
      </c>
      <c r="G134" s="61">
        <v>0</v>
      </c>
      <c r="H134" s="61">
        <v>0</v>
      </c>
      <c r="I134" s="61">
        <v>0</v>
      </c>
      <c r="J134" s="86"/>
      <c r="K134" s="79"/>
    </row>
    <row r="135" spans="1:11" ht="15.75">
      <c r="A135" s="81"/>
      <c r="B135" s="81"/>
      <c r="C135" s="81"/>
      <c r="D135" s="62">
        <v>2018</v>
      </c>
      <c r="E135" s="61">
        <f t="shared" si="6"/>
        <v>300</v>
      </c>
      <c r="F135" s="61">
        <v>0</v>
      </c>
      <c r="G135" s="61">
        <v>0</v>
      </c>
      <c r="H135" s="61">
        <v>300</v>
      </c>
      <c r="I135" s="61">
        <v>0</v>
      </c>
      <c r="J135" s="86"/>
      <c r="K135" s="79"/>
    </row>
    <row r="136" spans="1:11" ht="15.75">
      <c r="A136" s="81"/>
      <c r="B136" s="81"/>
      <c r="C136" s="81"/>
      <c r="D136" s="62">
        <v>2019</v>
      </c>
      <c r="E136" s="61">
        <f t="shared" si="6"/>
        <v>0</v>
      </c>
      <c r="F136" s="61">
        <v>0</v>
      </c>
      <c r="G136" s="61">
        <v>0</v>
      </c>
      <c r="H136" s="61">
        <v>0</v>
      </c>
      <c r="I136" s="61">
        <v>0</v>
      </c>
      <c r="J136" s="86"/>
      <c r="K136" s="79"/>
    </row>
    <row r="137" spans="1:11" ht="15.75">
      <c r="A137" s="81"/>
      <c r="B137" s="81"/>
      <c r="C137" s="81"/>
      <c r="D137" s="62">
        <v>2020</v>
      </c>
      <c r="E137" s="61">
        <f t="shared" si="6"/>
        <v>0</v>
      </c>
      <c r="F137" s="61">
        <v>0</v>
      </c>
      <c r="G137" s="61">
        <v>0</v>
      </c>
      <c r="H137" s="61">
        <v>0</v>
      </c>
      <c r="I137" s="61">
        <v>0</v>
      </c>
      <c r="J137" s="86"/>
      <c r="K137" s="79"/>
    </row>
    <row r="138" spans="1:11" ht="15.75">
      <c r="A138" s="81"/>
      <c r="B138" s="81"/>
      <c r="C138" s="81"/>
      <c r="D138" s="62">
        <v>2021</v>
      </c>
      <c r="E138" s="61">
        <f t="shared" si="6"/>
        <v>0</v>
      </c>
      <c r="F138" s="61">
        <v>0</v>
      </c>
      <c r="G138" s="61">
        <v>0</v>
      </c>
      <c r="H138" s="61">
        <v>0</v>
      </c>
      <c r="I138" s="61">
        <v>0</v>
      </c>
      <c r="J138" s="86"/>
      <c r="K138" s="79"/>
    </row>
    <row r="139" spans="1:11" ht="15.75">
      <c r="A139" s="81"/>
      <c r="B139" s="81"/>
      <c r="C139" s="81"/>
      <c r="D139" s="62">
        <v>2022</v>
      </c>
      <c r="E139" s="61">
        <f t="shared" si="6"/>
        <v>0</v>
      </c>
      <c r="F139" s="61">
        <v>0</v>
      </c>
      <c r="G139" s="61">
        <v>0</v>
      </c>
      <c r="H139" s="61">
        <v>0</v>
      </c>
      <c r="I139" s="61">
        <v>0</v>
      </c>
      <c r="J139" s="86"/>
      <c r="K139" s="79"/>
    </row>
    <row r="140" spans="1:11" ht="15.75">
      <c r="A140" s="81"/>
      <c r="B140" s="81"/>
      <c r="C140" s="81"/>
      <c r="D140" s="62">
        <v>2023</v>
      </c>
      <c r="E140" s="61">
        <f t="shared" si="6"/>
        <v>0</v>
      </c>
      <c r="F140" s="61">
        <v>0</v>
      </c>
      <c r="G140" s="61">
        <v>0</v>
      </c>
      <c r="H140" s="61">
        <v>0</v>
      </c>
      <c r="I140" s="61">
        <v>0</v>
      </c>
      <c r="J140" s="86"/>
      <c r="K140" s="79"/>
    </row>
    <row r="141" spans="1:11" ht="15.75">
      <c r="A141" s="81"/>
      <c r="B141" s="81"/>
      <c r="C141" s="81"/>
      <c r="D141" s="62">
        <v>2024</v>
      </c>
      <c r="E141" s="61">
        <f t="shared" si="6"/>
        <v>0</v>
      </c>
      <c r="F141" s="61">
        <v>0</v>
      </c>
      <c r="G141" s="61">
        <v>0</v>
      </c>
      <c r="H141" s="61">
        <v>0</v>
      </c>
      <c r="I141" s="61">
        <v>0</v>
      </c>
      <c r="J141" s="86"/>
      <c r="K141" s="79"/>
    </row>
    <row r="142" spans="1:11" ht="16.5" customHeight="1">
      <c r="A142" s="81" t="s">
        <v>39</v>
      </c>
      <c r="B142" s="83" t="s">
        <v>40</v>
      </c>
      <c r="C142" s="83"/>
      <c r="D142" s="63" t="s">
        <v>15</v>
      </c>
      <c r="E142" s="61">
        <f t="shared" si="6"/>
        <v>200</v>
      </c>
      <c r="F142" s="61">
        <f>SUM(F143:F152)</f>
        <v>0</v>
      </c>
      <c r="G142" s="61">
        <f>SUM(G143:G152)</f>
        <v>0</v>
      </c>
      <c r="H142" s="61">
        <f>SUM(H143:H152)</f>
        <v>200</v>
      </c>
      <c r="I142" s="61">
        <f>SUM(I143:I152)</f>
        <v>0</v>
      </c>
      <c r="J142" s="86" t="s">
        <v>41</v>
      </c>
      <c r="K142" s="79"/>
    </row>
    <row r="143" spans="1:11" ht="15.75">
      <c r="A143" s="81"/>
      <c r="B143" s="83"/>
      <c r="C143" s="83"/>
      <c r="D143" s="63">
        <v>2015</v>
      </c>
      <c r="E143" s="61">
        <f t="shared" si="6"/>
        <v>0</v>
      </c>
      <c r="F143" s="61">
        <v>0</v>
      </c>
      <c r="G143" s="61">
        <v>0</v>
      </c>
      <c r="H143" s="61">
        <v>0</v>
      </c>
      <c r="I143" s="61">
        <v>0</v>
      </c>
      <c r="J143" s="86"/>
      <c r="K143" s="79"/>
    </row>
    <row r="144" spans="1:11" ht="15.75">
      <c r="A144" s="81"/>
      <c r="B144" s="83"/>
      <c r="C144" s="83"/>
      <c r="D144" s="63">
        <v>2016</v>
      </c>
      <c r="E144" s="61">
        <f t="shared" si="6"/>
        <v>0</v>
      </c>
      <c r="F144" s="61">
        <v>0</v>
      </c>
      <c r="G144" s="61">
        <v>0</v>
      </c>
      <c r="H144" s="61">
        <v>0</v>
      </c>
      <c r="I144" s="61">
        <v>0</v>
      </c>
      <c r="J144" s="86"/>
      <c r="K144" s="79"/>
    </row>
    <row r="145" spans="1:11" ht="15.75">
      <c r="A145" s="81"/>
      <c r="B145" s="83"/>
      <c r="C145" s="83"/>
      <c r="D145" s="63">
        <v>2017</v>
      </c>
      <c r="E145" s="61">
        <f t="shared" si="6"/>
        <v>0</v>
      </c>
      <c r="F145" s="61">
        <v>0</v>
      </c>
      <c r="G145" s="61">
        <v>0</v>
      </c>
      <c r="H145" s="61">
        <v>0</v>
      </c>
      <c r="I145" s="61">
        <v>0</v>
      </c>
      <c r="J145" s="86"/>
      <c r="K145" s="79"/>
    </row>
    <row r="146" spans="1:11" ht="15.75">
      <c r="A146" s="81"/>
      <c r="B146" s="83"/>
      <c r="C146" s="83"/>
      <c r="D146" s="64">
        <v>2018</v>
      </c>
      <c r="E146" s="61">
        <f t="shared" si="6"/>
        <v>0</v>
      </c>
      <c r="F146" s="61">
        <v>0</v>
      </c>
      <c r="G146" s="61">
        <v>0</v>
      </c>
      <c r="H146" s="61">
        <v>0</v>
      </c>
      <c r="I146" s="61">
        <v>0</v>
      </c>
      <c r="J146" s="86"/>
      <c r="K146" s="79"/>
    </row>
    <row r="147" spans="1:11" ht="15.75">
      <c r="A147" s="81"/>
      <c r="B147" s="83"/>
      <c r="C147" s="83"/>
      <c r="D147" s="64">
        <v>2019</v>
      </c>
      <c r="E147" s="61">
        <f t="shared" si="6"/>
        <v>100</v>
      </c>
      <c r="F147" s="61">
        <v>0</v>
      </c>
      <c r="G147" s="61">
        <v>0</v>
      </c>
      <c r="H147" s="61">
        <v>100</v>
      </c>
      <c r="I147" s="61">
        <v>0</v>
      </c>
      <c r="J147" s="86"/>
      <c r="K147" s="79"/>
    </row>
    <row r="148" spans="1:11" ht="15.75">
      <c r="A148" s="81"/>
      <c r="B148" s="83"/>
      <c r="C148" s="83"/>
      <c r="D148" s="64">
        <v>2020</v>
      </c>
      <c r="E148" s="61">
        <f t="shared" si="6"/>
        <v>100</v>
      </c>
      <c r="F148" s="61">
        <v>0</v>
      </c>
      <c r="G148" s="61">
        <v>0</v>
      </c>
      <c r="H148" s="61">
        <v>100</v>
      </c>
      <c r="I148" s="61">
        <v>0</v>
      </c>
      <c r="J148" s="86"/>
      <c r="K148" s="79"/>
    </row>
    <row r="149" spans="1:11" ht="15.75">
      <c r="A149" s="81"/>
      <c r="B149" s="83"/>
      <c r="C149" s="83"/>
      <c r="D149" s="64">
        <v>2021</v>
      </c>
      <c r="E149" s="61">
        <f t="shared" si="6"/>
        <v>0</v>
      </c>
      <c r="F149" s="61">
        <v>0</v>
      </c>
      <c r="G149" s="61">
        <v>0</v>
      </c>
      <c r="H149" s="61">
        <v>0</v>
      </c>
      <c r="I149" s="61">
        <v>0</v>
      </c>
      <c r="J149" s="86"/>
      <c r="K149" s="79"/>
    </row>
    <row r="150" spans="1:11" ht="15.75">
      <c r="A150" s="81"/>
      <c r="B150" s="83"/>
      <c r="C150" s="83"/>
      <c r="D150" s="64">
        <v>2022</v>
      </c>
      <c r="E150" s="61">
        <f t="shared" si="6"/>
        <v>0</v>
      </c>
      <c r="F150" s="61">
        <v>0</v>
      </c>
      <c r="G150" s="61">
        <v>0</v>
      </c>
      <c r="H150" s="61">
        <v>0</v>
      </c>
      <c r="I150" s="61">
        <v>0</v>
      </c>
      <c r="J150" s="86"/>
      <c r="K150" s="79"/>
    </row>
    <row r="151" spans="1:11" ht="15.75">
      <c r="A151" s="81"/>
      <c r="B151" s="83"/>
      <c r="C151" s="83"/>
      <c r="D151" s="64">
        <v>2023</v>
      </c>
      <c r="E151" s="61">
        <f t="shared" si="6"/>
        <v>0</v>
      </c>
      <c r="F151" s="61">
        <v>0</v>
      </c>
      <c r="G151" s="61">
        <v>0</v>
      </c>
      <c r="H151" s="61">
        <v>0</v>
      </c>
      <c r="I151" s="61">
        <v>0</v>
      </c>
      <c r="J151" s="86"/>
      <c r="K151" s="79"/>
    </row>
    <row r="152" spans="1:11" ht="15.75">
      <c r="A152" s="81"/>
      <c r="B152" s="83"/>
      <c r="C152" s="83"/>
      <c r="D152" s="64">
        <v>2024</v>
      </c>
      <c r="E152" s="61">
        <f t="shared" si="6"/>
        <v>0</v>
      </c>
      <c r="F152" s="61">
        <v>0</v>
      </c>
      <c r="G152" s="61">
        <v>0</v>
      </c>
      <c r="H152" s="61">
        <v>0</v>
      </c>
      <c r="I152" s="61">
        <v>0</v>
      </c>
      <c r="J152" s="86"/>
      <c r="K152" s="79"/>
    </row>
    <row r="153" spans="1:11" ht="15" customHeight="1">
      <c r="A153" s="81" t="s">
        <v>42</v>
      </c>
      <c r="B153" s="83" t="s">
        <v>94</v>
      </c>
      <c r="C153" s="83"/>
      <c r="D153" s="63" t="s">
        <v>15</v>
      </c>
      <c r="E153" s="61">
        <f t="shared" si="6"/>
        <v>8224</v>
      </c>
      <c r="F153" s="61">
        <f>SUM(F154:F163)</f>
        <v>6808</v>
      </c>
      <c r="G153" s="61">
        <f>SUM(G154:G163)</f>
        <v>592</v>
      </c>
      <c r="H153" s="61">
        <f>SUM(H154:H163)</f>
        <v>824</v>
      </c>
      <c r="I153" s="61">
        <f>SUM(I154:I163)</f>
        <v>0</v>
      </c>
      <c r="J153" s="86" t="s">
        <v>43</v>
      </c>
      <c r="K153" s="79"/>
    </row>
    <row r="154" spans="1:11" ht="15.75">
      <c r="A154" s="81"/>
      <c r="B154" s="83"/>
      <c r="C154" s="83"/>
      <c r="D154" s="63">
        <v>2015</v>
      </c>
      <c r="E154" s="61">
        <f t="shared" si="6"/>
        <v>0</v>
      </c>
      <c r="F154" s="61">
        <v>0</v>
      </c>
      <c r="G154" s="61">
        <v>0</v>
      </c>
      <c r="H154" s="61">
        <v>0</v>
      </c>
      <c r="I154" s="61">
        <v>0</v>
      </c>
      <c r="J154" s="86"/>
      <c r="K154" s="79"/>
    </row>
    <row r="155" spans="1:11" ht="15.75">
      <c r="A155" s="81"/>
      <c r="B155" s="83"/>
      <c r="C155" s="83"/>
      <c r="D155" s="63">
        <v>2016</v>
      </c>
      <c r="E155" s="61">
        <f t="shared" si="6"/>
        <v>0</v>
      </c>
      <c r="F155" s="61">
        <v>0</v>
      </c>
      <c r="G155" s="61">
        <v>0</v>
      </c>
      <c r="H155" s="61">
        <v>0</v>
      </c>
      <c r="I155" s="61">
        <v>0</v>
      </c>
      <c r="J155" s="86"/>
      <c r="K155" s="79"/>
    </row>
    <row r="156" spans="1:11" ht="15.75">
      <c r="A156" s="81"/>
      <c r="B156" s="83"/>
      <c r="C156" s="83"/>
      <c r="D156" s="63">
        <v>2017</v>
      </c>
      <c r="E156" s="61">
        <f t="shared" si="6"/>
        <v>0</v>
      </c>
      <c r="F156" s="61">
        <v>0</v>
      </c>
      <c r="G156" s="61">
        <v>0</v>
      </c>
      <c r="H156" s="61">
        <v>0</v>
      </c>
      <c r="I156" s="61">
        <v>0</v>
      </c>
      <c r="J156" s="86"/>
      <c r="K156" s="79"/>
    </row>
    <row r="157" spans="1:11" ht="15.75">
      <c r="A157" s="81"/>
      <c r="B157" s="83"/>
      <c r="C157" s="83"/>
      <c r="D157" s="64">
        <v>2018</v>
      </c>
      <c r="E157" s="61">
        <f t="shared" si="6"/>
        <v>0</v>
      </c>
      <c r="F157" s="61">
        <v>0</v>
      </c>
      <c r="G157" s="61">
        <v>0</v>
      </c>
      <c r="H157" s="61">
        <v>0</v>
      </c>
      <c r="I157" s="61">
        <v>0</v>
      </c>
      <c r="J157" s="86"/>
      <c r="K157" s="79"/>
    </row>
    <row r="158" spans="1:11" ht="15.75">
      <c r="A158" s="81"/>
      <c r="B158" s="83"/>
      <c r="C158" s="83"/>
      <c r="D158" s="64">
        <v>2019</v>
      </c>
      <c r="E158" s="61">
        <f t="shared" si="6"/>
        <v>0</v>
      </c>
      <c r="F158" s="61">
        <v>0</v>
      </c>
      <c r="G158" s="61">
        <v>0</v>
      </c>
      <c r="H158" s="61">
        <f>500-500</f>
        <v>0</v>
      </c>
      <c r="I158" s="61">
        <v>0</v>
      </c>
      <c r="J158" s="86"/>
      <c r="K158" s="79"/>
    </row>
    <row r="159" spans="1:11" ht="15.75">
      <c r="A159" s="81"/>
      <c r="B159" s="83"/>
      <c r="C159" s="83"/>
      <c r="D159" s="64">
        <v>2020</v>
      </c>
      <c r="E159" s="61">
        <f t="shared" si="6"/>
        <v>8224</v>
      </c>
      <c r="F159" s="65">
        <v>6808</v>
      </c>
      <c r="G159" s="65">
        <f>7400-6808</f>
        <v>592</v>
      </c>
      <c r="H159" s="61">
        <v>824</v>
      </c>
      <c r="I159" s="61">
        <v>0</v>
      </c>
      <c r="J159" s="86"/>
      <c r="K159" s="79"/>
    </row>
    <row r="160" spans="1:11" ht="15.75">
      <c r="A160" s="81"/>
      <c r="B160" s="83"/>
      <c r="C160" s="83"/>
      <c r="D160" s="64">
        <v>2021</v>
      </c>
      <c r="E160" s="61">
        <f t="shared" ref="E160:E223" si="7">SUM(F160:I160)</f>
        <v>0</v>
      </c>
      <c r="F160" s="61">
        <v>0</v>
      </c>
      <c r="G160" s="61">
        <v>0</v>
      </c>
      <c r="H160" s="61">
        <v>0</v>
      </c>
      <c r="I160" s="61">
        <v>0</v>
      </c>
      <c r="J160" s="86"/>
      <c r="K160" s="79"/>
    </row>
    <row r="161" spans="1:11" ht="15.75">
      <c r="A161" s="81"/>
      <c r="B161" s="83"/>
      <c r="C161" s="83"/>
      <c r="D161" s="64">
        <v>2022</v>
      </c>
      <c r="E161" s="61">
        <f t="shared" si="7"/>
        <v>0</v>
      </c>
      <c r="F161" s="61">
        <v>0</v>
      </c>
      <c r="G161" s="61">
        <v>0</v>
      </c>
      <c r="H161" s="61">
        <v>0</v>
      </c>
      <c r="I161" s="61">
        <v>0</v>
      </c>
      <c r="J161" s="86"/>
      <c r="K161" s="79"/>
    </row>
    <row r="162" spans="1:11" ht="15.75">
      <c r="A162" s="81"/>
      <c r="B162" s="83"/>
      <c r="C162" s="83"/>
      <c r="D162" s="64">
        <v>2023</v>
      </c>
      <c r="E162" s="61">
        <f t="shared" si="7"/>
        <v>0</v>
      </c>
      <c r="F162" s="61">
        <v>0</v>
      </c>
      <c r="G162" s="61">
        <v>0</v>
      </c>
      <c r="H162" s="61">
        <v>0</v>
      </c>
      <c r="I162" s="61">
        <v>0</v>
      </c>
      <c r="J162" s="86"/>
      <c r="K162" s="79"/>
    </row>
    <row r="163" spans="1:11" ht="15.75">
      <c r="A163" s="81"/>
      <c r="B163" s="83"/>
      <c r="C163" s="83"/>
      <c r="D163" s="64">
        <v>2024</v>
      </c>
      <c r="E163" s="61">
        <f t="shared" si="7"/>
        <v>0</v>
      </c>
      <c r="F163" s="61">
        <v>0</v>
      </c>
      <c r="G163" s="61">
        <v>0</v>
      </c>
      <c r="H163" s="61">
        <v>0</v>
      </c>
      <c r="I163" s="61">
        <v>0</v>
      </c>
      <c r="J163" s="86"/>
      <c r="K163" s="79"/>
    </row>
    <row r="164" spans="1:11" ht="15.75" customHeight="1">
      <c r="A164" s="81" t="s">
        <v>44</v>
      </c>
      <c r="B164" s="86" t="s">
        <v>45</v>
      </c>
      <c r="C164" s="86"/>
      <c r="D164" s="63" t="s">
        <v>15</v>
      </c>
      <c r="E164" s="61">
        <f t="shared" si="7"/>
        <v>40477.899999999994</v>
      </c>
      <c r="F164" s="61">
        <f>SUM(F165:F174)</f>
        <v>283.40000000000003</v>
      </c>
      <c r="G164" s="61">
        <f>SUM(G165:G174)</f>
        <v>4364.7999999999993</v>
      </c>
      <c r="H164" s="61">
        <f>SUM(H165:H174)</f>
        <v>35828.5</v>
      </c>
      <c r="I164" s="61">
        <f>SUM(I165:I174)</f>
        <v>1.2</v>
      </c>
      <c r="J164" s="87" t="s">
        <v>46</v>
      </c>
      <c r="K164" s="79" t="s">
        <v>23</v>
      </c>
    </row>
    <row r="165" spans="1:11" ht="15.75">
      <c r="A165" s="81"/>
      <c r="B165" s="86"/>
      <c r="C165" s="86"/>
      <c r="D165" s="63">
        <v>2015</v>
      </c>
      <c r="E165" s="61">
        <f t="shared" si="7"/>
        <v>3020.2</v>
      </c>
      <c r="F165" s="66">
        <f t="shared" ref="F165:I174" si="8">F176+F209+F220+F231+F242+F253</f>
        <v>55</v>
      </c>
      <c r="G165" s="66">
        <f t="shared" si="8"/>
        <v>639.70000000000005</v>
      </c>
      <c r="H165" s="66">
        <f t="shared" si="8"/>
        <v>2324.2999999999997</v>
      </c>
      <c r="I165" s="66">
        <f t="shared" si="8"/>
        <v>1.2</v>
      </c>
      <c r="J165" s="87"/>
      <c r="K165" s="79"/>
    </row>
    <row r="166" spans="1:11" ht="15.75">
      <c r="A166" s="81"/>
      <c r="B166" s="86"/>
      <c r="C166" s="86"/>
      <c r="D166" s="63">
        <v>2016</v>
      </c>
      <c r="E166" s="61">
        <f t="shared" si="7"/>
        <v>2987.2</v>
      </c>
      <c r="F166" s="66">
        <f t="shared" si="8"/>
        <v>56</v>
      </c>
      <c r="G166" s="66">
        <f t="shared" si="8"/>
        <v>553.1</v>
      </c>
      <c r="H166" s="66">
        <f t="shared" si="8"/>
        <v>2378.1</v>
      </c>
      <c r="I166" s="66">
        <f t="shared" si="8"/>
        <v>0</v>
      </c>
      <c r="J166" s="87"/>
      <c r="K166" s="79"/>
    </row>
    <row r="167" spans="1:11" ht="15.75">
      <c r="A167" s="81"/>
      <c r="B167" s="86"/>
      <c r="C167" s="86"/>
      <c r="D167" s="63">
        <v>2017</v>
      </c>
      <c r="E167" s="61">
        <f t="shared" si="7"/>
        <v>3621.6</v>
      </c>
      <c r="F167" s="66">
        <f t="shared" si="8"/>
        <v>60.8</v>
      </c>
      <c r="G167" s="66">
        <f t="shared" si="8"/>
        <v>1153.7</v>
      </c>
      <c r="H167" s="66">
        <f t="shared" si="8"/>
        <v>2407.1</v>
      </c>
      <c r="I167" s="66">
        <f t="shared" si="8"/>
        <v>0</v>
      </c>
      <c r="J167" s="87"/>
      <c r="K167" s="79"/>
    </row>
    <row r="168" spans="1:11" ht="15.75">
      <c r="A168" s="81"/>
      <c r="B168" s="86"/>
      <c r="C168" s="86"/>
      <c r="D168" s="64">
        <v>2018</v>
      </c>
      <c r="E168" s="61">
        <f t="shared" si="7"/>
        <v>4347.7999999999993</v>
      </c>
      <c r="F168" s="66">
        <f t="shared" si="8"/>
        <v>55.8</v>
      </c>
      <c r="G168" s="66">
        <f t="shared" si="8"/>
        <v>1853.8999999999999</v>
      </c>
      <c r="H168" s="66">
        <f t="shared" si="8"/>
        <v>2438.0999999999995</v>
      </c>
      <c r="I168" s="66">
        <f t="shared" si="8"/>
        <v>0</v>
      </c>
      <c r="J168" s="87"/>
      <c r="K168" s="79"/>
    </row>
    <row r="169" spans="1:11" ht="15.75">
      <c r="A169" s="81"/>
      <c r="B169" s="86"/>
      <c r="C169" s="86"/>
      <c r="D169" s="64">
        <v>2019</v>
      </c>
      <c r="E169" s="61">
        <f t="shared" si="7"/>
        <v>4498</v>
      </c>
      <c r="F169" s="66">
        <f t="shared" si="8"/>
        <v>55.8</v>
      </c>
      <c r="G169" s="66">
        <f t="shared" si="8"/>
        <v>17.600000000000001</v>
      </c>
      <c r="H169" s="66">
        <f t="shared" si="8"/>
        <v>4424.6000000000004</v>
      </c>
      <c r="I169" s="66">
        <f t="shared" si="8"/>
        <v>0</v>
      </c>
      <c r="J169" s="87"/>
      <c r="K169" s="79"/>
    </row>
    <row r="170" spans="1:11" ht="15.75">
      <c r="A170" s="81"/>
      <c r="B170" s="86"/>
      <c r="C170" s="86"/>
      <c r="D170" s="64">
        <v>2020</v>
      </c>
      <c r="E170" s="61">
        <f t="shared" si="7"/>
        <v>4541.7</v>
      </c>
      <c r="F170" s="66">
        <f t="shared" si="8"/>
        <v>0</v>
      </c>
      <c r="G170" s="66">
        <f t="shared" si="8"/>
        <v>73.400000000000006</v>
      </c>
      <c r="H170" s="66">
        <f t="shared" si="8"/>
        <v>4468.3</v>
      </c>
      <c r="I170" s="66">
        <f t="shared" si="8"/>
        <v>0</v>
      </c>
      <c r="J170" s="87"/>
      <c r="K170" s="79"/>
    </row>
    <row r="171" spans="1:11" ht="15.75">
      <c r="A171" s="81"/>
      <c r="B171" s="86"/>
      <c r="C171" s="86"/>
      <c r="D171" s="64">
        <v>2021</v>
      </c>
      <c r="E171" s="61">
        <f t="shared" si="7"/>
        <v>4420.3999999999996</v>
      </c>
      <c r="F171" s="66">
        <f t="shared" si="8"/>
        <v>0</v>
      </c>
      <c r="G171" s="66">
        <f t="shared" si="8"/>
        <v>73.400000000000006</v>
      </c>
      <c r="H171" s="66">
        <f t="shared" si="8"/>
        <v>4347</v>
      </c>
      <c r="I171" s="66">
        <f t="shared" si="8"/>
        <v>0</v>
      </c>
      <c r="J171" s="87"/>
      <c r="K171" s="79"/>
    </row>
    <row r="172" spans="1:11" ht="15.75">
      <c r="A172" s="81"/>
      <c r="B172" s="86"/>
      <c r="C172" s="86"/>
      <c r="D172" s="64">
        <v>2022</v>
      </c>
      <c r="E172" s="61">
        <f t="shared" si="7"/>
        <v>4347</v>
      </c>
      <c r="F172" s="66">
        <f t="shared" si="8"/>
        <v>0</v>
      </c>
      <c r="G172" s="66">
        <f t="shared" si="8"/>
        <v>0</v>
      </c>
      <c r="H172" s="66">
        <f t="shared" si="8"/>
        <v>4347</v>
      </c>
      <c r="I172" s="66">
        <f t="shared" si="8"/>
        <v>0</v>
      </c>
      <c r="J172" s="87"/>
      <c r="K172" s="79"/>
    </row>
    <row r="173" spans="1:11" ht="15.75">
      <c r="A173" s="81"/>
      <c r="B173" s="86"/>
      <c r="C173" s="86"/>
      <c r="D173" s="64">
        <v>2023</v>
      </c>
      <c r="E173" s="61">
        <f t="shared" si="7"/>
        <v>4347</v>
      </c>
      <c r="F173" s="66">
        <f t="shared" si="8"/>
        <v>0</v>
      </c>
      <c r="G173" s="66">
        <f t="shared" si="8"/>
        <v>0</v>
      </c>
      <c r="H173" s="66">
        <f t="shared" si="8"/>
        <v>4347</v>
      </c>
      <c r="I173" s="66">
        <f t="shared" si="8"/>
        <v>0</v>
      </c>
      <c r="J173" s="87"/>
      <c r="K173" s="79"/>
    </row>
    <row r="174" spans="1:11" ht="15.75">
      <c r="A174" s="81"/>
      <c r="B174" s="86"/>
      <c r="C174" s="86"/>
      <c r="D174" s="64">
        <v>2024</v>
      </c>
      <c r="E174" s="61">
        <f t="shared" si="7"/>
        <v>4347</v>
      </c>
      <c r="F174" s="66">
        <f t="shared" si="8"/>
        <v>0</v>
      </c>
      <c r="G174" s="66">
        <f t="shared" si="8"/>
        <v>0</v>
      </c>
      <c r="H174" s="66">
        <f t="shared" si="8"/>
        <v>4347</v>
      </c>
      <c r="I174" s="66">
        <f t="shared" si="8"/>
        <v>0</v>
      </c>
      <c r="J174" s="87"/>
      <c r="K174" s="79"/>
    </row>
    <row r="175" spans="1:11" ht="15.75" customHeight="1">
      <c r="A175" s="81" t="s">
        <v>47</v>
      </c>
      <c r="B175" s="83" t="s">
        <v>48</v>
      </c>
      <c r="C175" s="83"/>
      <c r="D175" s="63" t="s">
        <v>15</v>
      </c>
      <c r="E175" s="61">
        <f t="shared" si="7"/>
        <v>34856.800000000003</v>
      </c>
      <c r="F175" s="66">
        <f>SUM(F176:F185)</f>
        <v>0</v>
      </c>
      <c r="G175" s="66">
        <f>SUM(G176:G185)</f>
        <v>1192.8000000000002</v>
      </c>
      <c r="H175" s="66">
        <f>SUM(H176:H185)</f>
        <v>33662.800000000003</v>
      </c>
      <c r="I175" s="66">
        <f>SUM(I176:I185)</f>
        <v>1.2</v>
      </c>
      <c r="J175" s="87"/>
      <c r="K175" s="79"/>
    </row>
    <row r="176" spans="1:11" ht="15.75">
      <c r="A176" s="81"/>
      <c r="B176" s="83"/>
      <c r="C176" s="83"/>
      <c r="D176" s="63">
        <v>2015</v>
      </c>
      <c r="E176" s="61">
        <f t="shared" si="7"/>
        <v>2859</v>
      </c>
      <c r="F176" s="66">
        <f t="shared" ref="F176:I185" si="9">F187+F198</f>
        <v>0</v>
      </c>
      <c r="G176" s="66">
        <f t="shared" si="9"/>
        <v>639.70000000000005</v>
      </c>
      <c r="H176" s="66">
        <f t="shared" si="9"/>
        <v>2218.1</v>
      </c>
      <c r="I176" s="66">
        <f t="shared" si="9"/>
        <v>1.2</v>
      </c>
      <c r="J176" s="87"/>
      <c r="K176" s="79"/>
    </row>
    <row r="177" spans="1:11" ht="15.75">
      <c r="A177" s="81"/>
      <c r="B177" s="83"/>
      <c r="C177" s="83"/>
      <c r="D177" s="63">
        <v>2016</v>
      </c>
      <c r="E177" s="61">
        <f t="shared" si="7"/>
        <v>2824.1</v>
      </c>
      <c r="F177" s="66">
        <f t="shared" si="9"/>
        <v>0</v>
      </c>
      <c r="G177" s="66">
        <f t="shared" si="9"/>
        <v>553.1</v>
      </c>
      <c r="H177" s="66">
        <f t="shared" si="9"/>
        <v>2271</v>
      </c>
      <c r="I177" s="66">
        <f t="shared" si="9"/>
        <v>0</v>
      </c>
      <c r="J177" s="87"/>
      <c r="K177" s="79"/>
    </row>
    <row r="178" spans="1:11" ht="15.75">
      <c r="A178" s="81"/>
      <c r="B178" s="83"/>
      <c r="C178" s="83"/>
      <c r="D178" s="63">
        <v>2017</v>
      </c>
      <c r="E178" s="61">
        <f t="shared" si="7"/>
        <v>1577.6</v>
      </c>
      <c r="F178" s="66">
        <f t="shared" si="9"/>
        <v>0</v>
      </c>
      <c r="G178" s="66">
        <f t="shared" si="9"/>
        <v>0</v>
      </c>
      <c r="H178" s="66">
        <f t="shared" si="9"/>
        <v>1577.6</v>
      </c>
      <c r="I178" s="66">
        <f t="shared" si="9"/>
        <v>0</v>
      </c>
      <c r="J178" s="87"/>
      <c r="K178" s="79"/>
    </row>
    <row r="179" spans="1:11" ht="15.75">
      <c r="A179" s="81"/>
      <c r="B179" s="83"/>
      <c r="C179" s="83"/>
      <c r="D179" s="64">
        <v>2018</v>
      </c>
      <c r="E179" s="61">
        <f t="shared" si="7"/>
        <v>1799.8</v>
      </c>
      <c r="F179" s="66">
        <f t="shared" si="9"/>
        <v>0</v>
      </c>
      <c r="G179" s="66">
        <f t="shared" si="9"/>
        <v>0</v>
      </c>
      <c r="H179" s="66">
        <f t="shared" si="9"/>
        <v>1799.8</v>
      </c>
      <c r="I179" s="66">
        <f t="shared" si="9"/>
        <v>0</v>
      </c>
      <c r="J179" s="87"/>
      <c r="K179" s="79"/>
    </row>
    <row r="180" spans="1:11" ht="15.75">
      <c r="A180" s="81"/>
      <c r="B180" s="83"/>
      <c r="C180" s="83"/>
      <c r="D180" s="64">
        <v>2019</v>
      </c>
      <c r="E180" s="61">
        <f t="shared" si="7"/>
        <v>4316.3</v>
      </c>
      <c r="F180" s="66">
        <f t="shared" si="9"/>
        <v>0</v>
      </c>
      <c r="G180" s="66">
        <f t="shared" si="9"/>
        <v>0</v>
      </c>
      <c r="H180" s="66">
        <f t="shared" si="9"/>
        <v>4316.3</v>
      </c>
      <c r="I180" s="66">
        <f t="shared" si="9"/>
        <v>0</v>
      </c>
      <c r="J180" s="87"/>
      <c r="K180" s="79"/>
    </row>
    <row r="181" spans="1:11" ht="15.75">
      <c r="A181" s="81"/>
      <c r="B181" s="83"/>
      <c r="C181" s="83"/>
      <c r="D181" s="64">
        <v>2020</v>
      </c>
      <c r="E181" s="61">
        <f t="shared" si="7"/>
        <v>4360</v>
      </c>
      <c r="F181" s="66">
        <f t="shared" si="9"/>
        <v>0</v>
      </c>
      <c r="G181" s="66">
        <f t="shared" si="9"/>
        <v>0</v>
      </c>
      <c r="H181" s="66">
        <f t="shared" si="9"/>
        <v>4360</v>
      </c>
      <c r="I181" s="66">
        <f t="shared" si="9"/>
        <v>0</v>
      </c>
      <c r="J181" s="87"/>
      <c r="K181" s="79"/>
    </row>
    <row r="182" spans="1:11" ht="15.75">
      <c r="A182" s="81"/>
      <c r="B182" s="83"/>
      <c r="C182" s="83"/>
      <c r="D182" s="64">
        <v>2021</v>
      </c>
      <c r="E182" s="61">
        <f t="shared" si="7"/>
        <v>4280</v>
      </c>
      <c r="F182" s="66">
        <f t="shared" si="9"/>
        <v>0</v>
      </c>
      <c r="G182" s="66">
        <f t="shared" si="9"/>
        <v>0</v>
      </c>
      <c r="H182" s="66">
        <f t="shared" si="9"/>
        <v>4280</v>
      </c>
      <c r="I182" s="66">
        <f t="shared" si="9"/>
        <v>0</v>
      </c>
      <c r="J182" s="87"/>
      <c r="K182" s="79"/>
    </row>
    <row r="183" spans="1:11" ht="15.75">
      <c r="A183" s="81"/>
      <c r="B183" s="83"/>
      <c r="C183" s="83"/>
      <c r="D183" s="64">
        <v>2022</v>
      </c>
      <c r="E183" s="61">
        <f t="shared" si="7"/>
        <v>4280</v>
      </c>
      <c r="F183" s="66">
        <f t="shared" si="9"/>
        <v>0</v>
      </c>
      <c r="G183" s="66">
        <f t="shared" si="9"/>
        <v>0</v>
      </c>
      <c r="H183" s="66">
        <f t="shared" si="9"/>
        <v>4280</v>
      </c>
      <c r="I183" s="66">
        <f t="shared" si="9"/>
        <v>0</v>
      </c>
      <c r="J183" s="87"/>
      <c r="K183" s="79"/>
    </row>
    <row r="184" spans="1:11" ht="15.75">
      <c r="A184" s="81"/>
      <c r="B184" s="83"/>
      <c r="C184" s="83"/>
      <c r="D184" s="64">
        <v>2023</v>
      </c>
      <c r="E184" s="61">
        <f t="shared" si="7"/>
        <v>4280</v>
      </c>
      <c r="F184" s="66">
        <f t="shared" si="9"/>
        <v>0</v>
      </c>
      <c r="G184" s="66">
        <f t="shared" si="9"/>
        <v>0</v>
      </c>
      <c r="H184" s="66">
        <f t="shared" si="9"/>
        <v>4280</v>
      </c>
      <c r="I184" s="66">
        <f t="shared" si="9"/>
        <v>0</v>
      </c>
      <c r="J184" s="87"/>
      <c r="K184" s="79"/>
    </row>
    <row r="185" spans="1:11" ht="15.75">
      <c r="A185" s="81"/>
      <c r="B185" s="83"/>
      <c r="C185" s="83"/>
      <c r="D185" s="64">
        <v>2024</v>
      </c>
      <c r="E185" s="61">
        <f t="shared" si="7"/>
        <v>4280</v>
      </c>
      <c r="F185" s="66">
        <f t="shared" si="9"/>
        <v>0</v>
      </c>
      <c r="G185" s="66">
        <f t="shared" si="9"/>
        <v>0</v>
      </c>
      <c r="H185" s="66">
        <f t="shared" si="9"/>
        <v>4280</v>
      </c>
      <c r="I185" s="66">
        <f t="shared" si="9"/>
        <v>0</v>
      </c>
      <c r="J185" s="87"/>
      <c r="K185" s="79"/>
    </row>
    <row r="186" spans="1:11" ht="15.75" customHeight="1">
      <c r="A186" s="81" t="s">
        <v>49</v>
      </c>
      <c r="B186" s="79" t="s">
        <v>50</v>
      </c>
      <c r="C186" s="79"/>
      <c r="D186" s="57" t="s">
        <v>15</v>
      </c>
      <c r="E186" s="61">
        <f t="shared" si="7"/>
        <v>1800.8000000000002</v>
      </c>
      <c r="F186" s="66">
        <f>SUM(F187:F196)</f>
        <v>0</v>
      </c>
      <c r="G186" s="66">
        <f>SUM(G187:G196)</f>
        <v>1192.8000000000002</v>
      </c>
      <c r="H186" s="66">
        <f>SUM(H187:H196)</f>
        <v>608</v>
      </c>
      <c r="I186" s="66">
        <f>SUM(I187:I196)</f>
        <v>0</v>
      </c>
      <c r="J186" s="87"/>
      <c r="K186" s="79"/>
    </row>
    <row r="187" spans="1:11" ht="15.75">
      <c r="A187" s="81"/>
      <c r="B187" s="79"/>
      <c r="C187" s="79"/>
      <c r="D187" s="57">
        <v>2015</v>
      </c>
      <c r="E187" s="61">
        <f t="shared" si="7"/>
        <v>673.40000000000009</v>
      </c>
      <c r="F187" s="61">
        <v>0</v>
      </c>
      <c r="G187" s="66">
        <v>639.70000000000005</v>
      </c>
      <c r="H187" s="66">
        <v>33.700000000000003</v>
      </c>
      <c r="I187" s="61">
        <v>0</v>
      </c>
      <c r="J187" s="87"/>
      <c r="K187" s="79"/>
    </row>
    <row r="188" spans="1:11" ht="15.75">
      <c r="A188" s="81"/>
      <c r="B188" s="79"/>
      <c r="C188" s="79"/>
      <c r="D188" s="57">
        <v>2016</v>
      </c>
      <c r="E188" s="61">
        <f t="shared" si="7"/>
        <v>1127.4000000000001</v>
      </c>
      <c r="F188" s="61">
        <v>0</v>
      </c>
      <c r="G188" s="66">
        <v>553.1</v>
      </c>
      <c r="H188" s="66">
        <v>574.29999999999995</v>
      </c>
      <c r="I188" s="61">
        <v>0</v>
      </c>
      <c r="J188" s="87"/>
      <c r="K188" s="79"/>
    </row>
    <row r="189" spans="1:11" ht="15.75">
      <c r="A189" s="81"/>
      <c r="B189" s="79"/>
      <c r="C189" s="79"/>
      <c r="D189" s="57">
        <v>2017</v>
      </c>
      <c r="E189" s="61">
        <f t="shared" si="7"/>
        <v>0</v>
      </c>
      <c r="F189" s="61">
        <v>0</v>
      </c>
      <c r="G189" s="66">
        <v>0</v>
      </c>
      <c r="H189" s="66">
        <v>0</v>
      </c>
      <c r="I189" s="61">
        <v>0</v>
      </c>
      <c r="J189" s="87"/>
      <c r="K189" s="79"/>
    </row>
    <row r="190" spans="1:11" ht="15.75">
      <c r="A190" s="81"/>
      <c r="B190" s="79"/>
      <c r="C190" s="79"/>
      <c r="D190" s="62">
        <v>2018</v>
      </c>
      <c r="E190" s="61">
        <f t="shared" si="7"/>
        <v>0</v>
      </c>
      <c r="F190" s="61">
        <v>0</v>
      </c>
      <c r="G190" s="66">
        <v>0</v>
      </c>
      <c r="H190" s="66">
        <v>0</v>
      </c>
      <c r="I190" s="61">
        <v>0</v>
      </c>
      <c r="J190" s="87"/>
      <c r="K190" s="79"/>
    </row>
    <row r="191" spans="1:11" ht="15.75">
      <c r="A191" s="81"/>
      <c r="B191" s="79"/>
      <c r="C191" s="79"/>
      <c r="D191" s="62">
        <v>2019</v>
      </c>
      <c r="E191" s="61">
        <f t="shared" si="7"/>
        <v>0</v>
      </c>
      <c r="F191" s="61">
        <v>0</v>
      </c>
      <c r="G191" s="66">
        <v>0</v>
      </c>
      <c r="H191" s="66">
        <v>0</v>
      </c>
      <c r="I191" s="61">
        <v>0</v>
      </c>
      <c r="J191" s="87"/>
      <c r="K191" s="79"/>
    </row>
    <row r="192" spans="1:11" ht="15.75">
      <c r="A192" s="81"/>
      <c r="B192" s="79"/>
      <c r="C192" s="79"/>
      <c r="D192" s="62">
        <v>2020</v>
      </c>
      <c r="E192" s="61">
        <f t="shared" si="7"/>
        <v>0</v>
      </c>
      <c r="F192" s="61">
        <v>0</v>
      </c>
      <c r="G192" s="66">
        <v>0</v>
      </c>
      <c r="H192" s="66">
        <v>0</v>
      </c>
      <c r="I192" s="61">
        <v>0</v>
      </c>
      <c r="J192" s="87"/>
      <c r="K192" s="79"/>
    </row>
    <row r="193" spans="1:11" ht="15.75">
      <c r="A193" s="81"/>
      <c r="B193" s="79"/>
      <c r="C193" s="79"/>
      <c r="D193" s="62">
        <v>2021</v>
      </c>
      <c r="E193" s="61">
        <f t="shared" si="7"/>
        <v>0</v>
      </c>
      <c r="F193" s="61">
        <v>0</v>
      </c>
      <c r="G193" s="66">
        <v>0</v>
      </c>
      <c r="H193" s="66">
        <v>0</v>
      </c>
      <c r="I193" s="61">
        <v>0</v>
      </c>
      <c r="J193" s="87"/>
      <c r="K193" s="79"/>
    </row>
    <row r="194" spans="1:11" ht="15.75">
      <c r="A194" s="81"/>
      <c r="B194" s="81"/>
      <c r="C194" s="81"/>
      <c r="D194" s="62">
        <v>2022</v>
      </c>
      <c r="E194" s="61">
        <f t="shared" si="7"/>
        <v>0</v>
      </c>
      <c r="F194" s="61">
        <v>0</v>
      </c>
      <c r="G194" s="66">
        <v>0</v>
      </c>
      <c r="H194" s="66">
        <v>0</v>
      </c>
      <c r="I194" s="61">
        <v>0</v>
      </c>
      <c r="J194" s="87"/>
      <c r="K194" s="79"/>
    </row>
    <row r="195" spans="1:11" ht="15.75">
      <c r="A195" s="81"/>
      <c r="B195" s="81"/>
      <c r="C195" s="81"/>
      <c r="D195" s="62">
        <v>2023</v>
      </c>
      <c r="E195" s="61">
        <f t="shared" si="7"/>
        <v>0</v>
      </c>
      <c r="F195" s="61">
        <v>0</v>
      </c>
      <c r="G195" s="66">
        <v>0</v>
      </c>
      <c r="H195" s="66">
        <v>0</v>
      </c>
      <c r="I195" s="61">
        <v>0</v>
      </c>
      <c r="J195" s="87"/>
      <c r="K195" s="79"/>
    </row>
    <row r="196" spans="1:11" ht="15.75">
      <c r="A196" s="81"/>
      <c r="B196" s="81"/>
      <c r="C196" s="81"/>
      <c r="D196" s="62">
        <v>2024</v>
      </c>
      <c r="E196" s="61">
        <f t="shared" si="7"/>
        <v>0</v>
      </c>
      <c r="F196" s="61">
        <v>0</v>
      </c>
      <c r="G196" s="66">
        <v>0</v>
      </c>
      <c r="H196" s="66">
        <v>0</v>
      </c>
      <c r="I196" s="61">
        <v>0</v>
      </c>
      <c r="J196" s="87"/>
      <c r="K196" s="79"/>
    </row>
    <row r="197" spans="1:11" ht="15.75" customHeight="1">
      <c r="A197" s="81" t="s">
        <v>51</v>
      </c>
      <c r="B197" s="79" t="s">
        <v>52</v>
      </c>
      <c r="C197" s="79"/>
      <c r="D197" s="57" t="s">
        <v>15</v>
      </c>
      <c r="E197" s="61">
        <f t="shared" si="7"/>
        <v>33056</v>
      </c>
      <c r="F197" s="66">
        <f>SUM(F198:F207)</f>
        <v>0</v>
      </c>
      <c r="G197" s="66">
        <f>SUM(G198:G207)</f>
        <v>0</v>
      </c>
      <c r="H197" s="66">
        <f>SUM(H198:H207)</f>
        <v>33054.800000000003</v>
      </c>
      <c r="I197" s="66">
        <f>SUM(I198:I207)</f>
        <v>1.2</v>
      </c>
      <c r="J197" s="87"/>
      <c r="K197" s="79"/>
    </row>
    <row r="198" spans="1:11" ht="15.75">
      <c r="A198" s="81"/>
      <c r="B198" s="79"/>
      <c r="C198" s="79"/>
      <c r="D198" s="57">
        <v>2015</v>
      </c>
      <c r="E198" s="61">
        <f t="shared" si="7"/>
        <v>2185.6</v>
      </c>
      <c r="F198" s="61">
        <v>0</v>
      </c>
      <c r="G198" s="61">
        <v>0</v>
      </c>
      <c r="H198" s="66">
        <v>2184.4</v>
      </c>
      <c r="I198" s="66">
        <v>1.2</v>
      </c>
      <c r="J198" s="87"/>
      <c r="K198" s="79"/>
    </row>
    <row r="199" spans="1:11" ht="15.75">
      <c r="A199" s="81"/>
      <c r="B199" s="79"/>
      <c r="C199" s="79"/>
      <c r="D199" s="57">
        <v>2016</v>
      </c>
      <c r="E199" s="61">
        <f t="shared" si="7"/>
        <v>1696.7</v>
      </c>
      <c r="F199" s="61">
        <v>0</v>
      </c>
      <c r="G199" s="61">
        <v>0</v>
      </c>
      <c r="H199" s="66">
        <v>1696.7</v>
      </c>
      <c r="I199" s="66">
        <v>0</v>
      </c>
      <c r="J199" s="87"/>
      <c r="K199" s="79"/>
    </row>
    <row r="200" spans="1:11" ht="15.75">
      <c r="A200" s="81"/>
      <c r="B200" s="79"/>
      <c r="C200" s="79"/>
      <c r="D200" s="57">
        <v>2017</v>
      </c>
      <c r="E200" s="61">
        <f t="shared" si="7"/>
        <v>1577.6</v>
      </c>
      <c r="F200" s="61">
        <v>0</v>
      </c>
      <c r="G200" s="61">
        <v>0</v>
      </c>
      <c r="H200" s="66">
        <v>1577.6</v>
      </c>
      <c r="I200" s="66">
        <v>0</v>
      </c>
      <c r="J200" s="87"/>
      <c r="K200" s="79"/>
    </row>
    <row r="201" spans="1:11" ht="15.75">
      <c r="A201" s="81"/>
      <c r="B201" s="79"/>
      <c r="C201" s="79"/>
      <c r="D201" s="62">
        <v>2018</v>
      </c>
      <c r="E201" s="61">
        <f t="shared" si="7"/>
        <v>1799.8</v>
      </c>
      <c r="F201" s="61">
        <v>0</v>
      </c>
      <c r="G201" s="61">
        <v>0</v>
      </c>
      <c r="H201" s="66">
        <v>1799.8</v>
      </c>
      <c r="I201" s="66">
        <v>0</v>
      </c>
      <c r="J201" s="87"/>
      <c r="K201" s="79"/>
    </row>
    <row r="202" spans="1:11" ht="15.75">
      <c r="A202" s="81"/>
      <c r="B202" s="79"/>
      <c r="C202" s="79"/>
      <c r="D202" s="62">
        <v>2019</v>
      </c>
      <c r="E202" s="61">
        <f t="shared" si="7"/>
        <v>4316.3</v>
      </c>
      <c r="F202" s="61">
        <v>0</v>
      </c>
      <c r="G202" s="61">
        <v>0</v>
      </c>
      <c r="H202" s="66">
        <f>4320-3.7</f>
        <v>4316.3</v>
      </c>
      <c r="I202" s="66">
        <v>0</v>
      </c>
      <c r="J202" s="87"/>
      <c r="K202" s="79"/>
    </row>
    <row r="203" spans="1:11" ht="15.75">
      <c r="A203" s="81"/>
      <c r="B203" s="79"/>
      <c r="C203" s="79"/>
      <c r="D203" s="62">
        <v>2020</v>
      </c>
      <c r="E203" s="61">
        <f t="shared" si="7"/>
        <v>4360</v>
      </c>
      <c r="F203" s="61">
        <v>0</v>
      </c>
      <c r="G203" s="61">
        <v>0</v>
      </c>
      <c r="H203" s="66">
        <v>4360</v>
      </c>
      <c r="I203" s="66">
        <v>0</v>
      </c>
      <c r="J203" s="87"/>
      <c r="K203" s="79"/>
    </row>
    <row r="204" spans="1:11" ht="15.75">
      <c r="A204" s="81"/>
      <c r="B204" s="79"/>
      <c r="C204" s="79"/>
      <c r="D204" s="62">
        <v>2021</v>
      </c>
      <c r="E204" s="61">
        <f t="shared" si="7"/>
        <v>4280</v>
      </c>
      <c r="F204" s="61">
        <v>0</v>
      </c>
      <c r="G204" s="61">
        <v>0</v>
      </c>
      <c r="H204" s="66">
        <v>4280</v>
      </c>
      <c r="I204" s="66">
        <v>0</v>
      </c>
      <c r="J204" s="87"/>
      <c r="K204" s="79"/>
    </row>
    <row r="205" spans="1:11" ht="15.75">
      <c r="A205" s="81"/>
      <c r="B205" s="81"/>
      <c r="C205" s="81"/>
      <c r="D205" s="62">
        <v>2022</v>
      </c>
      <c r="E205" s="61">
        <f t="shared" si="7"/>
        <v>4280</v>
      </c>
      <c r="F205" s="61">
        <v>0</v>
      </c>
      <c r="G205" s="61">
        <v>0</v>
      </c>
      <c r="H205" s="66">
        <v>4280</v>
      </c>
      <c r="I205" s="66">
        <v>0</v>
      </c>
      <c r="J205" s="87"/>
      <c r="K205" s="79"/>
    </row>
    <row r="206" spans="1:11" ht="15.75">
      <c r="A206" s="81"/>
      <c r="B206" s="81"/>
      <c r="C206" s="81"/>
      <c r="D206" s="62">
        <v>2023</v>
      </c>
      <c r="E206" s="61">
        <f t="shared" si="7"/>
        <v>4280</v>
      </c>
      <c r="F206" s="61">
        <v>0</v>
      </c>
      <c r="G206" s="61">
        <v>0</v>
      </c>
      <c r="H206" s="66">
        <v>4280</v>
      </c>
      <c r="I206" s="66">
        <v>0</v>
      </c>
      <c r="J206" s="87"/>
      <c r="K206" s="79"/>
    </row>
    <row r="207" spans="1:11" ht="15.75">
      <c r="A207" s="81"/>
      <c r="B207" s="81"/>
      <c r="C207" s="81"/>
      <c r="D207" s="62">
        <v>2024</v>
      </c>
      <c r="E207" s="61">
        <f t="shared" si="7"/>
        <v>4280</v>
      </c>
      <c r="F207" s="61">
        <v>0</v>
      </c>
      <c r="G207" s="61">
        <v>0</v>
      </c>
      <c r="H207" s="66">
        <v>4280</v>
      </c>
      <c r="I207" s="66">
        <v>0</v>
      </c>
      <c r="J207" s="87"/>
      <c r="K207" s="79"/>
    </row>
    <row r="208" spans="1:11" ht="16.5" customHeight="1">
      <c r="A208" s="81" t="s">
        <v>53</v>
      </c>
      <c r="B208" s="79" t="s">
        <v>54</v>
      </c>
      <c r="C208" s="79"/>
      <c r="D208" s="57" t="s">
        <v>15</v>
      </c>
      <c r="E208" s="61">
        <f t="shared" si="7"/>
        <v>259</v>
      </c>
      <c r="F208" s="66">
        <f>SUM(F209:F218)</f>
        <v>0</v>
      </c>
      <c r="G208" s="66">
        <f>SUM(G209:G218)</f>
        <v>0</v>
      </c>
      <c r="H208" s="66">
        <f>SUM(H209:H218)</f>
        <v>259</v>
      </c>
      <c r="I208" s="66">
        <f>SUM(I209:I218)</f>
        <v>0</v>
      </c>
      <c r="J208" s="87"/>
      <c r="K208" s="79"/>
    </row>
    <row r="209" spans="1:11" ht="15.75">
      <c r="A209" s="81"/>
      <c r="B209" s="79"/>
      <c r="C209" s="79"/>
      <c r="D209" s="57">
        <v>2015</v>
      </c>
      <c r="E209" s="61">
        <f t="shared" si="7"/>
        <v>25</v>
      </c>
      <c r="F209" s="61">
        <v>0</v>
      </c>
      <c r="G209" s="61">
        <v>0</v>
      </c>
      <c r="H209" s="66">
        <v>25</v>
      </c>
      <c r="I209" s="61">
        <v>0</v>
      </c>
      <c r="J209" s="87"/>
      <c r="K209" s="79"/>
    </row>
    <row r="210" spans="1:11" ht="15.75">
      <c r="A210" s="81"/>
      <c r="B210" s="79"/>
      <c r="C210" s="79"/>
      <c r="D210" s="57">
        <v>2016</v>
      </c>
      <c r="E210" s="61">
        <f t="shared" si="7"/>
        <v>26</v>
      </c>
      <c r="F210" s="61">
        <v>0</v>
      </c>
      <c r="G210" s="61">
        <v>0</v>
      </c>
      <c r="H210" s="66">
        <v>26</v>
      </c>
      <c r="I210" s="61">
        <v>0</v>
      </c>
      <c r="J210" s="87"/>
      <c r="K210" s="79"/>
    </row>
    <row r="211" spans="1:11" ht="15.75">
      <c r="A211" s="81"/>
      <c r="B211" s="79"/>
      <c r="C211" s="79"/>
      <c r="D211" s="57">
        <v>2017</v>
      </c>
      <c r="E211" s="61">
        <f t="shared" si="7"/>
        <v>26</v>
      </c>
      <c r="F211" s="61">
        <v>0</v>
      </c>
      <c r="G211" s="61">
        <v>0</v>
      </c>
      <c r="H211" s="66">
        <v>26</v>
      </c>
      <c r="I211" s="61">
        <v>0</v>
      </c>
      <c r="J211" s="87"/>
      <c r="K211" s="79"/>
    </row>
    <row r="212" spans="1:11" ht="15.75">
      <c r="A212" s="81"/>
      <c r="B212" s="79"/>
      <c r="C212" s="79"/>
      <c r="D212" s="62">
        <v>2018</v>
      </c>
      <c r="E212" s="61">
        <f t="shared" si="7"/>
        <v>26</v>
      </c>
      <c r="F212" s="61">
        <v>0</v>
      </c>
      <c r="G212" s="61">
        <v>0</v>
      </c>
      <c r="H212" s="66">
        <v>26</v>
      </c>
      <c r="I212" s="61">
        <v>0</v>
      </c>
      <c r="J212" s="87"/>
      <c r="K212" s="79"/>
    </row>
    <row r="213" spans="1:11" ht="15.75">
      <c r="A213" s="81"/>
      <c r="B213" s="79"/>
      <c r="C213" s="79"/>
      <c r="D213" s="62">
        <v>2019</v>
      </c>
      <c r="E213" s="61">
        <f t="shared" si="7"/>
        <v>26</v>
      </c>
      <c r="F213" s="61">
        <v>0</v>
      </c>
      <c r="G213" s="61">
        <v>0</v>
      </c>
      <c r="H213" s="66">
        <v>26</v>
      </c>
      <c r="I213" s="61">
        <v>0</v>
      </c>
      <c r="J213" s="87"/>
      <c r="K213" s="79"/>
    </row>
    <row r="214" spans="1:11" ht="15.75">
      <c r="A214" s="81"/>
      <c r="B214" s="79"/>
      <c r="C214" s="79"/>
      <c r="D214" s="62">
        <v>2020</v>
      </c>
      <c r="E214" s="61">
        <f t="shared" si="7"/>
        <v>26</v>
      </c>
      <c r="F214" s="61">
        <v>0</v>
      </c>
      <c r="G214" s="61">
        <v>0</v>
      </c>
      <c r="H214" s="66">
        <v>26</v>
      </c>
      <c r="I214" s="61">
        <v>0</v>
      </c>
      <c r="J214" s="87"/>
      <c r="K214" s="79"/>
    </row>
    <row r="215" spans="1:11" ht="15.75">
      <c r="A215" s="81"/>
      <c r="B215" s="79"/>
      <c r="C215" s="79"/>
      <c r="D215" s="62">
        <v>2021</v>
      </c>
      <c r="E215" s="61">
        <f t="shared" si="7"/>
        <v>26</v>
      </c>
      <c r="F215" s="61">
        <v>0</v>
      </c>
      <c r="G215" s="61">
        <v>0</v>
      </c>
      <c r="H215" s="66">
        <v>26</v>
      </c>
      <c r="I215" s="61">
        <v>0</v>
      </c>
      <c r="J215" s="87"/>
      <c r="K215" s="79"/>
    </row>
    <row r="216" spans="1:11" ht="15.75">
      <c r="A216" s="81"/>
      <c r="B216" s="81"/>
      <c r="C216" s="81"/>
      <c r="D216" s="62">
        <v>2022</v>
      </c>
      <c r="E216" s="61">
        <f t="shared" si="7"/>
        <v>26</v>
      </c>
      <c r="F216" s="61">
        <v>0</v>
      </c>
      <c r="G216" s="61">
        <v>0</v>
      </c>
      <c r="H216" s="66">
        <v>26</v>
      </c>
      <c r="I216" s="61">
        <v>0</v>
      </c>
      <c r="J216" s="87"/>
      <c r="K216" s="79"/>
    </row>
    <row r="217" spans="1:11" ht="15.75">
      <c r="A217" s="81"/>
      <c r="B217" s="81"/>
      <c r="C217" s="81"/>
      <c r="D217" s="62">
        <v>2023</v>
      </c>
      <c r="E217" s="61">
        <f t="shared" si="7"/>
        <v>26</v>
      </c>
      <c r="F217" s="61">
        <v>0</v>
      </c>
      <c r="G217" s="61">
        <v>0</v>
      </c>
      <c r="H217" s="66">
        <v>26</v>
      </c>
      <c r="I217" s="61">
        <v>0</v>
      </c>
      <c r="J217" s="87"/>
      <c r="K217" s="79"/>
    </row>
    <row r="218" spans="1:11" ht="15.75">
      <c r="A218" s="81"/>
      <c r="B218" s="81"/>
      <c r="C218" s="81"/>
      <c r="D218" s="62">
        <v>2024</v>
      </c>
      <c r="E218" s="61">
        <f t="shared" si="7"/>
        <v>26</v>
      </c>
      <c r="F218" s="61">
        <v>0</v>
      </c>
      <c r="G218" s="61">
        <v>0</v>
      </c>
      <c r="H218" s="66">
        <v>26</v>
      </c>
      <c r="I218" s="61">
        <v>0</v>
      </c>
      <c r="J218" s="87"/>
      <c r="K218" s="79"/>
    </row>
    <row r="219" spans="1:11" ht="16.5" customHeight="1">
      <c r="A219" s="81" t="s">
        <v>55</v>
      </c>
      <c r="B219" s="79" t="s">
        <v>56</v>
      </c>
      <c r="C219" s="79"/>
      <c r="D219" s="57" t="s">
        <v>15</v>
      </c>
      <c r="E219" s="61">
        <f t="shared" si="7"/>
        <v>593.20000000000005</v>
      </c>
      <c r="F219" s="66">
        <f>SUM(F220:F229)</f>
        <v>171.8</v>
      </c>
      <c r="G219" s="66">
        <f>SUM(G220:G229)</f>
        <v>38.9</v>
      </c>
      <c r="H219" s="66">
        <f>SUM(H220:H229)</f>
        <v>382.50000000000006</v>
      </c>
      <c r="I219" s="66">
        <f>SUM(I220:I229)</f>
        <v>0</v>
      </c>
      <c r="J219" s="87"/>
      <c r="K219" s="79"/>
    </row>
    <row r="220" spans="1:11" ht="15.75">
      <c r="A220" s="81"/>
      <c r="B220" s="79"/>
      <c r="C220" s="79"/>
      <c r="D220" s="57">
        <v>2015</v>
      </c>
      <c r="E220" s="61">
        <f t="shared" si="7"/>
        <v>96</v>
      </c>
      <c r="F220" s="66">
        <v>55</v>
      </c>
      <c r="G220" s="66">
        <v>0</v>
      </c>
      <c r="H220" s="66">
        <v>41</v>
      </c>
      <c r="I220" s="61">
        <v>0</v>
      </c>
      <c r="J220" s="87"/>
      <c r="K220" s="79"/>
    </row>
    <row r="221" spans="1:11" ht="15.75">
      <c r="A221" s="81"/>
      <c r="B221" s="79"/>
      <c r="C221" s="79"/>
      <c r="D221" s="57">
        <v>2016</v>
      </c>
      <c r="E221" s="61">
        <f t="shared" si="7"/>
        <v>97</v>
      </c>
      <c r="F221" s="66">
        <v>56</v>
      </c>
      <c r="G221" s="66">
        <v>0</v>
      </c>
      <c r="H221" s="66">
        <v>41</v>
      </c>
      <c r="I221" s="61">
        <v>0</v>
      </c>
      <c r="J221" s="87"/>
      <c r="K221" s="79"/>
    </row>
    <row r="222" spans="1:11" ht="15.75">
      <c r="A222" s="81"/>
      <c r="B222" s="79"/>
      <c r="C222" s="79"/>
      <c r="D222" s="57">
        <v>2017</v>
      </c>
      <c r="E222" s="61">
        <f t="shared" si="7"/>
        <v>146</v>
      </c>
      <c r="F222" s="66">
        <v>60.8</v>
      </c>
      <c r="G222" s="66">
        <v>38.9</v>
      </c>
      <c r="H222" s="66">
        <v>46.3</v>
      </c>
      <c r="I222" s="61">
        <v>0</v>
      </c>
      <c r="J222" s="87"/>
      <c r="K222" s="79"/>
    </row>
    <row r="223" spans="1:11" ht="15.75">
      <c r="A223" s="81"/>
      <c r="B223" s="79"/>
      <c r="C223" s="79"/>
      <c r="D223" s="62">
        <v>2018</v>
      </c>
      <c r="E223" s="61">
        <f t="shared" si="7"/>
        <v>32.799999999999997</v>
      </c>
      <c r="F223" s="66">
        <v>0</v>
      </c>
      <c r="G223" s="66">
        <v>0</v>
      </c>
      <c r="H223" s="66">
        <v>32.799999999999997</v>
      </c>
      <c r="I223" s="61">
        <v>0</v>
      </c>
      <c r="J223" s="87"/>
      <c r="K223" s="79"/>
    </row>
    <row r="224" spans="1:11" ht="15.75">
      <c r="A224" s="81"/>
      <c r="B224" s="79"/>
      <c r="C224" s="79"/>
      <c r="D224" s="62">
        <v>2019</v>
      </c>
      <c r="E224" s="61">
        <f t="shared" ref="E224:E287" si="10">SUM(F224:I224)</f>
        <v>32.799999999999997</v>
      </c>
      <c r="F224" s="66">
        <v>0</v>
      </c>
      <c r="G224" s="66">
        <v>0</v>
      </c>
      <c r="H224" s="66">
        <v>32.799999999999997</v>
      </c>
      <c r="I224" s="61">
        <v>0</v>
      </c>
      <c r="J224" s="87"/>
      <c r="K224" s="79"/>
    </row>
    <row r="225" spans="1:11" ht="15.75">
      <c r="A225" s="81"/>
      <c r="B225" s="79"/>
      <c r="C225" s="79"/>
      <c r="D225" s="62">
        <v>2020</v>
      </c>
      <c r="E225" s="61">
        <f t="shared" si="10"/>
        <v>32.799999999999997</v>
      </c>
      <c r="F225" s="66">
        <v>0</v>
      </c>
      <c r="G225" s="66">
        <v>0</v>
      </c>
      <c r="H225" s="66">
        <v>32.799999999999997</v>
      </c>
      <c r="I225" s="61">
        <v>0</v>
      </c>
      <c r="J225" s="87"/>
      <c r="K225" s="79"/>
    </row>
    <row r="226" spans="1:11" ht="15.75">
      <c r="A226" s="81"/>
      <c r="B226" s="79"/>
      <c r="C226" s="79"/>
      <c r="D226" s="62">
        <v>2021</v>
      </c>
      <c r="E226" s="61">
        <f t="shared" si="10"/>
        <v>32.799999999999997</v>
      </c>
      <c r="F226" s="66">
        <v>0</v>
      </c>
      <c r="G226" s="66">
        <v>0</v>
      </c>
      <c r="H226" s="66">
        <v>32.799999999999997</v>
      </c>
      <c r="I226" s="61">
        <v>0</v>
      </c>
      <c r="J226" s="87"/>
      <c r="K226" s="79"/>
    </row>
    <row r="227" spans="1:11" ht="15.75">
      <c r="A227" s="81"/>
      <c r="B227" s="81"/>
      <c r="C227" s="81"/>
      <c r="D227" s="62">
        <v>2022</v>
      </c>
      <c r="E227" s="61">
        <f t="shared" si="10"/>
        <v>41</v>
      </c>
      <c r="F227" s="66">
        <v>0</v>
      </c>
      <c r="G227" s="66">
        <v>0</v>
      </c>
      <c r="H227" s="66">
        <v>41</v>
      </c>
      <c r="I227" s="61">
        <v>0</v>
      </c>
      <c r="J227" s="87"/>
      <c r="K227" s="79"/>
    </row>
    <row r="228" spans="1:11" ht="15.75">
      <c r="A228" s="81"/>
      <c r="B228" s="81"/>
      <c r="C228" s="81"/>
      <c r="D228" s="62">
        <v>2023</v>
      </c>
      <c r="E228" s="61">
        <f t="shared" si="10"/>
        <v>41</v>
      </c>
      <c r="F228" s="66">
        <v>0</v>
      </c>
      <c r="G228" s="66">
        <v>0</v>
      </c>
      <c r="H228" s="66">
        <v>41</v>
      </c>
      <c r="I228" s="61">
        <v>0</v>
      </c>
      <c r="J228" s="87"/>
      <c r="K228" s="79"/>
    </row>
    <row r="229" spans="1:11" ht="15.75">
      <c r="A229" s="81"/>
      <c r="B229" s="81"/>
      <c r="C229" s="81"/>
      <c r="D229" s="62">
        <v>2024</v>
      </c>
      <c r="E229" s="61">
        <f t="shared" si="10"/>
        <v>41</v>
      </c>
      <c r="F229" s="66">
        <v>0</v>
      </c>
      <c r="G229" s="66">
        <v>0</v>
      </c>
      <c r="H229" s="66">
        <v>41</v>
      </c>
      <c r="I229" s="61">
        <v>0</v>
      </c>
      <c r="J229" s="87"/>
      <c r="K229" s="79"/>
    </row>
    <row r="230" spans="1:11" ht="12.75" customHeight="1">
      <c r="A230" s="81" t="s">
        <v>57</v>
      </c>
      <c r="B230" s="79" t="s">
        <v>58</v>
      </c>
      <c r="C230" s="79"/>
      <c r="D230" s="57" t="s">
        <v>15</v>
      </c>
      <c r="E230" s="61">
        <f t="shared" si="10"/>
        <v>243.10000000000002</v>
      </c>
      <c r="F230" s="66">
        <f>SUM(F231:F240)</f>
        <v>0</v>
      </c>
      <c r="G230" s="66">
        <f>SUM(G231:G240)</f>
        <v>0</v>
      </c>
      <c r="H230" s="66">
        <f>SUM(H231:H240)</f>
        <v>243.10000000000002</v>
      </c>
      <c r="I230" s="66">
        <f>SUM(I231:I240)</f>
        <v>0</v>
      </c>
      <c r="J230" s="87"/>
      <c r="K230" s="79"/>
    </row>
    <row r="231" spans="1:11" ht="15.75">
      <c r="A231" s="81"/>
      <c r="B231" s="79"/>
      <c r="C231" s="79"/>
      <c r="D231" s="57">
        <v>2015</v>
      </c>
      <c r="E231" s="61">
        <f t="shared" si="10"/>
        <v>40.200000000000003</v>
      </c>
      <c r="F231" s="61">
        <v>0</v>
      </c>
      <c r="G231" s="61">
        <v>0</v>
      </c>
      <c r="H231" s="66">
        <v>40.200000000000003</v>
      </c>
      <c r="I231" s="61">
        <v>0</v>
      </c>
      <c r="J231" s="87"/>
      <c r="K231" s="79"/>
    </row>
    <row r="232" spans="1:11" ht="15.75">
      <c r="A232" s="81"/>
      <c r="B232" s="79"/>
      <c r="C232" s="79"/>
      <c r="D232" s="57">
        <v>2016</v>
      </c>
      <c r="E232" s="61">
        <f t="shared" si="10"/>
        <v>40.1</v>
      </c>
      <c r="F232" s="61">
        <v>0</v>
      </c>
      <c r="G232" s="61">
        <v>0</v>
      </c>
      <c r="H232" s="66">
        <v>40.1</v>
      </c>
      <c r="I232" s="61">
        <v>0</v>
      </c>
      <c r="J232" s="87"/>
      <c r="K232" s="79"/>
    </row>
    <row r="233" spans="1:11" ht="15.75">
      <c r="A233" s="81"/>
      <c r="B233" s="79"/>
      <c r="C233" s="79"/>
      <c r="D233" s="57">
        <v>2017</v>
      </c>
      <c r="E233" s="61">
        <f t="shared" si="10"/>
        <v>40.1</v>
      </c>
      <c r="F233" s="61">
        <v>0</v>
      </c>
      <c r="G233" s="61">
        <v>0</v>
      </c>
      <c r="H233" s="66">
        <v>40.1</v>
      </c>
      <c r="I233" s="61">
        <v>0</v>
      </c>
      <c r="J233" s="87"/>
      <c r="K233" s="79"/>
    </row>
    <row r="234" spans="1:11" ht="15.75">
      <c r="A234" s="81"/>
      <c r="B234" s="79"/>
      <c r="C234" s="79"/>
      <c r="D234" s="62">
        <v>2018</v>
      </c>
      <c r="E234" s="61">
        <f t="shared" si="10"/>
        <v>40.1</v>
      </c>
      <c r="F234" s="61">
        <v>0</v>
      </c>
      <c r="G234" s="61">
        <v>0</v>
      </c>
      <c r="H234" s="66">
        <v>40.1</v>
      </c>
      <c r="I234" s="61">
        <v>0</v>
      </c>
      <c r="J234" s="87"/>
      <c r="K234" s="79"/>
    </row>
    <row r="235" spans="1:11" ht="15.75">
      <c r="A235" s="81"/>
      <c r="B235" s="79"/>
      <c r="C235" s="79"/>
      <c r="D235" s="62">
        <v>2019</v>
      </c>
      <c r="E235" s="61">
        <f t="shared" si="10"/>
        <v>41.3</v>
      </c>
      <c r="F235" s="61">
        <v>0</v>
      </c>
      <c r="G235" s="61">
        <v>0</v>
      </c>
      <c r="H235" s="66">
        <v>41.3</v>
      </c>
      <c r="I235" s="61">
        <v>0</v>
      </c>
      <c r="J235" s="87"/>
      <c r="K235" s="79"/>
    </row>
    <row r="236" spans="1:11" ht="15.75">
      <c r="A236" s="81"/>
      <c r="B236" s="79"/>
      <c r="C236" s="79"/>
      <c r="D236" s="62">
        <v>2020</v>
      </c>
      <c r="E236" s="61">
        <f t="shared" si="10"/>
        <v>41.3</v>
      </c>
      <c r="F236" s="61">
        <v>0</v>
      </c>
      <c r="G236" s="61">
        <v>0</v>
      </c>
      <c r="H236" s="66">
        <v>41.3</v>
      </c>
      <c r="I236" s="61">
        <v>0</v>
      </c>
      <c r="J236" s="87"/>
      <c r="K236" s="79"/>
    </row>
    <row r="237" spans="1:11" ht="15.75">
      <c r="A237" s="81"/>
      <c r="B237" s="79"/>
      <c r="C237" s="79"/>
      <c r="D237" s="62">
        <v>2021</v>
      </c>
      <c r="E237" s="61">
        <f t="shared" si="10"/>
        <v>0</v>
      </c>
      <c r="F237" s="61">
        <v>0</v>
      </c>
      <c r="G237" s="61">
        <v>0</v>
      </c>
      <c r="H237" s="66">
        <v>0</v>
      </c>
      <c r="I237" s="61">
        <v>0</v>
      </c>
      <c r="J237" s="87"/>
      <c r="K237" s="79"/>
    </row>
    <row r="238" spans="1:11" ht="15.75">
      <c r="A238" s="81"/>
      <c r="B238" s="81"/>
      <c r="C238" s="62"/>
      <c r="D238" s="62">
        <v>2022</v>
      </c>
      <c r="E238" s="61">
        <f t="shared" si="10"/>
        <v>0</v>
      </c>
      <c r="F238" s="61">
        <v>0</v>
      </c>
      <c r="G238" s="61">
        <v>0</v>
      </c>
      <c r="H238" s="66">
        <v>0</v>
      </c>
      <c r="I238" s="61">
        <v>0</v>
      </c>
      <c r="J238" s="87"/>
      <c r="K238" s="79"/>
    </row>
    <row r="239" spans="1:11" ht="15.75">
      <c r="A239" s="81"/>
      <c r="B239" s="81"/>
      <c r="C239" s="62"/>
      <c r="D239" s="62">
        <v>2023</v>
      </c>
      <c r="E239" s="61">
        <f t="shared" si="10"/>
        <v>0</v>
      </c>
      <c r="F239" s="61">
        <v>0</v>
      </c>
      <c r="G239" s="61">
        <v>0</v>
      </c>
      <c r="H239" s="66">
        <v>0</v>
      </c>
      <c r="I239" s="61">
        <v>0</v>
      </c>
      <c r="J239" s="87"/>
      <c r="K239" s="79"/>
    </row>
    <row r="240" spans="1:11" ht="15.75">
      <c r="A240" s="81"/>
      <c r="B240" s="81"/>
      <c r="C240" s="62"/>
      <c r="D240" s="62">
        <v>2024</v>
      </c>
      <c r="E240" s="61">
        <f t="shared" si="10"/>
        <v>0</v>
      </c>
      <c r="F240" s="61">
        <v>0</v>
      </c>
      <c r="G240" s="61">
        <v>0</v>
      </c>
      <c r="H240" s="66">
        <v>0</v>
      </c>
      <c r="I240" s="61">
        <v>0</v>
      </c>
      <c r="J240" s="87"/>
      <c r="K240" s="79"/>
    </row>
    <row r="241" spans="1:11" ht="15" customHeight="1">
      <c r="A241" s="81" t="s">
        <v>59</v>
      </c>
      <c r="B241" s="79" t="s">
        <v>60</v>
      </c>
      <c r="C241" s="79"/>
      <c r="D241" s="57" t="s">
        <v>15</v>
      </c>
      <c r="E241" s="61">
        <f t="shared" si="10"/>
        <v>4199.3999999999996</v>
      </c>
      <c r="F241" s="66">
        <f>SUM(F242:F251)</f>
        <v>0</v>
      </c>
      <c r="G241" s="66">
        <f>SUM(G242:G251)</f>
        <v>2951.1</v>
      </c>
      <c r="H241" s="66">
        <f>SUM(H242:H251)</f>
        <v>1248.3000000000002</v>
      </c>
      <c r="I241" s="66">
        <f>SUM(I242:I251)</f>
        <v>0</v>
      </c>
      <c r="J241" s="87"/>
      <c r="K241" s="79"/>
    </row>
    <row r="242" spans="1:11" ht="15.75">
      <c r="A242" s="81"/>
      <c r="B242" s="79"/>
      <c r="C242" s="79"/>
      <c r="D242" s="57">
        <v>2015</v>
      </c>
      <c r="E242" s="61">
        <f t="shared" si="10"/>
        <v>0</v>
      </c>
      <c r="F242" s="61">
        <v>0</v>
      </c>
      <c r="G242" s="66">
        <v>0</v>
      </c>
      <c r="H242" s="66">
        <v>0</v>
      </c>
      <c r="I242" s="61">
        <v>0</v>
      </c>
      <c r="J242" s="87"/>
      <c r="K242" s="79"/>
    </row>
    <row r="243" spans="1:11" ht="15.75">
      <c r="A243" s="81"/>
      <c r="B243" s="79"/>
      <c r="C243" s="79"/>
      <c r="D243" s="57">
        <v>2016</v>
      </c>
      <c r="E243" s="61">
        <f t="shared" si="10"/>
        <v>0</v>
      </c>
      <c r="F243" s="61">
        <v>0</v>
      </c>
      <c r="G243" s="66">
        <v>0</v>
      </c>
      <c r="H243" s="66">
        <v>0</v>
      </c>
      <c r="I243" s="61">
        <v>0</v>
      </c>
      <c r="J243" s="87"/>
      <c r="K243" s="79"/>
    </row>
    <row r="244" spans="1:11" ht="15.75">
      <c r="A244" s="81"/>
      <c r="B244" s="79"/>
      <c r="C244" s="79"/>
      <c r="D244" s="57">
        <v>2017</v>
      </c>
      <c r="E244" s="61">
        <f t="shared" si="10"/>
        <v>1831.9</v>
      </c>
      <c r="F244" s="61">
        <v>0</v>
      </c>
      <c r="G244" s="66">
        <v>1114.8</v>
      </c>
      <c r="H244" s="66">
        <v>717.1</v>
      </c>
      <c r="I244" s="61">
        <v>0</v>
      </c>
      <c r="J244" s="87"/>
      <c r="K244" s="79"/>
    </row>
    <row r="245" spans="1:11" ht="15.75">
      <c r="A245" s="81"/>
      <c r="B245" s="79"/>
      <c r="C245" s="79"/>
      <c r="D245" s="62">
        <v>2018</v>
      </c>
      <c r="E245" s="61">
        <f t="shared" si="10"/>
        <v>2367.5</v>
      </c>
      <c r="F245" s="61">
        <v>0</v>
      </c>
      <c r="G245" s="66">
        <v>1836.3</v>
      </c>
      <c r="H245" s="66">
        <v>531.20000000000005</v>
      </c>
      <c r="I245" s="61">
        <v>0</v>
      </c>
      <c r="J245" s="87"/>
      <c r="K245" s="79"/>
    </row>
    <row r="246" spans="1:11" ht="15.75">
      <c r="A246" s="81"/>
      <c r="B246" s="79"/>
      <c r="C246" s="79"/>
      <c r="D246" s="62">
        <v>2019</v>
      </c>
      <c r="E246" s="61">
        <f t="shared" si="10"/>
        <v>0</v>
      </c>
      <c r="F246" s="61">
        <v>0</v>
      </c>
      <c r="G246" s="66">
        <v>0</v>
      </c>
      <c r="H246" s="66">
        <v>0</v>
      </c>
      <c r="I246" s="61">
        <v>0</v>
      </c>
      <c r="J246" s="87"/>
      <c r="K246" s="79"/>
    </row>
    <row r="247" spans="1:11" ht="15.75">
      <c r="A247" s="81"/>
      <c r="B247" s="79"/>
      <c r="C247" s="79"/>
      <c r="D247" s="62">
        <v>2020</v>
      </c>
      <c r="E247" s="61">
        <f t="shared" si="10"/>
        <v>0</v>
      </c>
      <c r="F247" s="61">
        <v>0</v>
      </c>
      <c r="G247" s="66">
        <v>0</v>
      </c>
      <c r="H247" s="66">
        <v>0</v>
      </c>
      <c r="I247" s="61">
        <v>0</v>
      </c>
      <c r="J247" s="87"/>
      <c r="K247" s="79"/>
    </row>
    <row r="248" spans="1:11" ht="15.75">
      <c r="A248" s="81"/>
      <c r="B248" s="79"/>
      <c r="C248" s="79"/>
      <c r="D248" s="62">
        <v>2021</v>
      </c>
      <c r="E248" s="61">
        <f t="shared" si="10"/>
        <v>0</v>
      </c>
      <c r="F248" s="61">
        <v>0</v>
      </c>
      <c r="G248" s="66">
        <v>0</v>
      </c>
      <c r="H248" s="66">
        <v>0</v>
      </c>
      <c r="I248" s="61">
        <v>0</v>
      </c>
      <c r="J248" s="87"/>
      <c r="K248" s="79"/>
    </row>
    <row r="249" spans="1:11" ht="15.75">
      <c r="A249" s="81"/>
      <c r="B249" s="81"/>
      <c r="C249" s="62"/>
      <c r="D249" s="62">
        <v>2022</v>
      </c>
      <c r="E249" s="61">
        <f t="shared" si="10"/>
        <v>0</v>
      </c>
      <c r="F249" s="61">
        <v>0</v>
      </c>
      <c r="G249" s="66"/>
      <c r="H249" s="66"/>
      <c r="I249" s="61">
        <v>0</v>
      </c>
      <c r="J249" s="87"/>
      <c r="K249" s="79"/>
    </row>
    <row r="250" spans="1:11" ht="15.75">
      <c r="A250" s="81"/>
      <c r="B250" s="81"/>
      <c r="C250" s="62"/>
      <c r="D250" s="62">
        <v>2023</v>
      </c>
      <c r="E250" s="61">
        <f t="shared" si="10"/>
        <v>0</v>
      </c>
      <c r="F250" s="61">
        <v>0</v>
      </c>
      <c r="G250" s="66"/>
      <c r="H250" s="66"/>
      <c r="I250" s="61">
        <v>0</v>
      </c>
      <c r="J250" s="87"/>
      <c r="K250" s="79"/>
    </row>
    <row r="251" spans="1:11" ht="15.75">
      <c r="A251" s="81"/>
      <c r="B251" s="81"/>
      <c r="C251" s="62"/>
      <c r="D251" s="62">
        <v>2024</v>
      </c>
      <c r="E251" s="61">
        <f t="shared" si="10"/>
        <v>0</v>
      </c>
      <c r="F251" s="61">
        <v>0</v>
      </c>
      <c r="G251" s="66"/>
      <c r="H251" s="66"/>
      <c r="I251" s="61">
        <v>0</v>
      </c>
      <c r="J251" s="87"/>
      <c r="K251" s="79"/>
    </row>
    <row r="252" spans="1:11" ht="15" customHeight="1">
      <c r="A252" s="81" t="s">
        <v>61</v>
      </c>
      <c r="B252" s="81" t="s">
        <v>95</v>
      </c>
      <c r="C252" s="79"/>
      <c r="D252" s="57" t="s">
        <v>15</v>
      </c>
      <c r="E252" s="61">
        <f t="shared" si="10"/>
        <v>326.40000000000003</v>
      </c>
      <c r="F252" s="66">
        <f>SUM(F253:F262)</f>
        <v>111.6</v>
      </c>
      <c r="G252" s="66">
        <f>SUM(G253:G262)</f>
        <v>182</v>
      </c>
      <c r="H252" s="66">
        <f>SUM(H253:H262)</f>
        <v>32.799999999999997</v>
      </c>
      <c r="I252" s="66">
        <f>SUM(I253:I262)</f>
        <v>0</v>
      </c>
      <c r="J252" s="87"/>
      <c r="K252" s="79"/>
    </row>
    <row r="253" spans="1:11" ht="15.75">
      <c r="A253" s="81"/>
      <c r="B253" s="81"/>
      <c r="C253" s="79"/>
      <c r="D253" s="57">
        <v>2015</v>
      </c>
      <c r="E253" s="61">
        <f t="shared" si="10"/>
        <v>0</v>
      </c>
      <c r="F253" s="66">
        <v>0</v>
      </c>
      <c r="G253" s="66">
        <v>0</v>
      </c>
      <c r="H253" s="66">
        <v>0</v>
      </c>
      <c r="I253" s="61">
        <v>0</v>
      </c>
      <c r="J253" s="87"/>
      <c r="K253" s="79"/>
    </row>
    <row r="254" spans="1:11" ht="15.75">
      <c r="A254" s="81"/>
      <c r="B254" s="81"/>
      <c r="C254" s="79"/>
      <c r="D254" s="57">
        <v>2016</v>
      </c>
      <c r="E254" s="61">
        <f t="shared" si="10"/>
        <v>0</v>
      </c>
      <c r="F254" s="66">
        <v>0</v>
      </c>
      <c r="G254" s="66">
        <v>0</v>
      </c>
      <c r="H254" s="66">
        <v>0</v>
      </c>
      <c r="I254" s="61">
        <v>0</v>
      </c>
      <c r="J254" s="87"/>
      <c r="K254" s="79"/>
    </row>
    <row r="255" spans="1:11" ht="15.75">
      <c r="A255" s="81"/>
      <c r="B255" s="81"/>
      <c r="C255" s="79"/>
      <c r="D255" s="57">
        <v>2017</v>
      </c>
      <c r="E255" s="61">
        <f t="shared" si="10"/>
        <v>0</v>
      </c>
      <c r="F255" s="66">
        <v>0</v>
      </c>
      <c r="G255" s="66">
        <v>0</v>
      </c>
      <c r="H255" s="66">
        <v>0</v>
      </c>
      <c r="I255" s="61">
        <v>0</v>
      </c>
      <c r="J255" s="87"/>
      <c r="K255" s="79"/>
    </row>
    <row r="256" spans="1:11" ht="15.75">
      <c r="A256" s="81"/>
      <c r="B256" s="81"/>
      <c r="C256" s="79"/>
      <c r="D256" s="62">
        <v>2018</v>
      </c>
      <c r="E256" s="61">
        <f t="shared" si="10"/>
        <v>81.600000000000009</v>
      </c>
      <c r="F256" s="66">
        <v>55.8</v>
      </c>
      <c r="G256" s="66">
        <v>17.600000000000001</v>
      </c>
      <c r="H256" s="66">
        <v>8.1999999999999993</v>
      </c>
      <c r="I256" s="61">
        <v>0</v>
      </c>
      <c r="J256" s="87"/>
      <c r="K256" s="79"/>
    </row>
    <row r="257" spans="1:11" ht="15.75">
      <c r="A257" s="81"/>
      <c r="B257" s="81"/>
      <c r="C257" s="79"/>
      <c r="D257" s="62">
        <v>2019</v>
      </c>
      <c r="E257" s="61">
        <f t="shared" si="10"/>
        <v>81.600000000000009</v>
      </c>
      <c r="F257" s="66">
        <v>55.8</v>
      </c>
      <c r="G257" s="66">
        <v>17.600000000000001</v>
      </c>
      <c r="H257" s="66">
        <v>8.1999999999999993</v>
      </c>
      <c r="I257" s="61">
        <v>0</v>
      </c>
      <c r="J257" s="87"/>
      <c r="K257" s="79"/>
    </row>
    <row r="258" spans="1:11" ht="15.75">
      <c r="A258" s="81"/>
      <c r="B258" s="81"/>
      <c r="C258" s="79"/>
      <c r="D258" s="62">
        <v>2020</v>
      </c>
      <c r="E258" s="61">
        <f t="shared" si="10"/>
        <v>81.600000000000009</v>
      </c>
      <c r="F258" s="66">
        <v>0</v>
      </c>
      <c r="G258" s="66">
        <v>73.400000000000006</v>
      </c>
      <c r="H258" s="66">
        <v>8.1999999999999993</v>
      </c>
      <c r="I258" s="61">
        <v>0</v>
      </c>
      <c r="J258" s="87"/>
      <c r="K258" s="79"/>
    </row>
    <row r="259" spans="1:11" ht="15.75">
      <c r="A259" s="81"/>
      <c r="B259" s="81"/>
      <c r="C259" s="79"/>
      <c r="D259" s="62">
        <v>2021</v>
      </c>
      <c r="E259" s="61">
        <f t="shared" si="10"/>
        <v>81.600000000000009</v>
      </c>
      <c r="F259" s="66">
        <v>0</v>
      </c>
      <c r="G259" s="66">
        <v>73.400000000000006</v>
      </c>
      <c r="H259" s="66">
        <v>8.1999999999999993</v>
      </c>
      <c r="I259" s="61">
        <v>0</v>
      </c>
      <c r="J259" s="87"/>
      <c r="K259" s="79"/>
    </row>
    <row r="260" spans="1:11" ht="15.75">
      <c r="A260" s="81"/>
      <c r="B260" s="81"/>
      <c r="C260" s="67"/>
      <c r="D260" s="62">
        <v>2022</v>
      </c>
      <c r="E260" s="61">
        <f t="shared" si="10"/>
        <v>0</v>
      </c>
      <c r="F260" s="66">
        <v>0</v>
      </c>
      <c r="G260" s="66">
        <v>0</v>
      </c>
      <c r="H260" s="66">
        <v>0</v>
      </c>
      <c r="I260" s="61">
        <v>0</v>
      </c>
      <c r="J260" s="87"/>
      <c r="K260" s="79"/>
    </row>
    <row r="261" spans="1:11" ht="15.75">
      <c r="A261" s="81"/>
      <c r="B261" s="81"/>
      <c r="C261" s="67"/>
      <c r="D261" s="62">
        <v>2023</v>
      </c>
      <c r="E261" s="61">
        <f t="shared" si="10"/>
        <v>0</v>
      </c>
      <c r="F261" s="66">
        <v>0</v>
      </c>
      <c r="G261" s="66">
        <v>0</v>
      </c>
      <c r="H261" s="66">
        <v>0</v>
      </c>
      <c r="I261" s="61">
        <v>0</v>
      </c>
      <c r="J261" s="87"/>
      <c r="K261" s="79"/>
    </row>
    <row r="262" spans="1:11" ht="15.75">
      <c r="A262" s="81"/>
      <c r="B262" s="81"/>
      <c r="C262" s="67"/>
      <c r="D262" s="62">
        <v>2024</v>
      </c>
      <c r="E262" s="61">
        <f t="shared" si="10"/>
        <v>0</v>
      </c>
      <c r="F262" s="66">
        <v>0</v>
      </c>
      <c r="G262" s="66">
        <v>0</v>
      </c>
      <c r="H262" s="66">
        <v>0</v>
      </c>
      <c r="I262" s="61">
        <v>0</v>
      </c>
      <c r="J262" s="87"/>
      <c r="K262" s="79"/>
    </row>
    <row r="263" spans="1:11" ht="16.5" customHeight="1">
      <c r="A263" s="81" t="s">
        <v>62</v>
      </c>
      <c r="B263" s="81" t="s">
        <v>63</v>
      </c>
      <c r="C263" s="81"/>
      <c r="D263" s="57" t="s">
        <v>15</v>
      </c>
      <c r="E263" s="61">
        <f t="shared" si="10"/>
        <v>40045.300000000003</v>
      </c>
      <c r="F263" s="66">
        <f>SUM(F264:F273)</f>
        <v>0</v>
      </c>
      <c r="G263" s="66">
        <f>SUM(G264:G273)</f>
        <v>4200.6000000000004</v>
      </c>
      <c r="H263" s="66">
        <f>SUM(H264:H273)</f>
        <v>35823.700000000004</v>
      </c>
      <c r="I263" s="66">
        <f>SUM(I264:I273)</f>
        <v>21</v>
      </c>
      <c r="J263" s="86" t="s">
        <v>64</v>
      </c>
      <c r="K263" s="79" t="s">
        <v>23</v>
      </c>
    </row>
    <row r="264" spans="1:11" ht="15.75">
      <c r="A264" s="81"/>
      <c r="B264" s="81"/>
      <c r="C264" s="81"/>
      <c r="D264" s="57">
        <v>2015</v>
      </c>
      <c r="E264" s="61">
        <f t="shared" si="10"/>
        <v>2841.2999999999997</v>
      </c>
      <c r="F264" s="66">
        <f t="shared" ref="F264:I270" si="11">F275+F308</f>
        <v>0</v>
      </c>
      <c r="G264" s="66">
        <f t="shared" si="11"/>
        <v>799.6</v>
      </c>
      <c r="H264" s="66">
        <f t="shared" si="11"/>
        <v>2021.1</v>
      </c>
      <c r="I264" s="66">
        <f t="shared" si="11"/>
        <v>20.6</v>
      </c>
      <c r="J264" s="86"/>
      <c r="K264" s="79"/>
    </row>
    <row r="265" spans="1:11" ht="15.75">
      <c r="A265" s="81"/>
      <c r="B265" s="81"/>
      <c r="C265" s="81"/>
      <c r="D265" s="57">
        <v>2016</v>
      </c>
      <c r="E265" s="61">
        <f t="shared" si="10"/>
        <v>2556.8000000000002</v>
      </c>
      <c r="F265" s="66">
        <f t="shared" si="11"/>
        <v>0</v>
      </c>
      <c r="G265" s="66">
        <f t="shared" si="11"/>
        <v>560.4</v>
      </c>
      <c r="H265" s="66">
        <f t="shared" si="11"/>
        <v>1996</v>
      </c>
      <c r="I265" s="66">
        <f t="shared" si="11"/>
        <v>0.4</v>
      </c>
      <c r="J265" s="86"/>
      <c r="K265" s="79"/>
    </row>
    <row r="266" spans="1:11" ht="15.75">
      <c r="A266" s="81"/>
      <c r="B266" s="81"/>
      <c r="C266" s="81"/>
      <c r="D266" s="57">
        <v>2017</v>
      </c>
      <c r="E266" s="61">
        <f t="shared" si="10"/>
        <v>3296.6</v>
      </c>
      <c r="F266" s="66">
        <f t="shared" si="11"/>
        <v>0</v>
      </c>
      <c r="G266" s="66">
        <f t="shared" si="11"/>
        <v>1046.5999999999999</v>
      </c>
      <c r="H266" s="66">
        <f t="shared" si="11"/>
        <v>2250</v>
      </c>
      <c r="I266" s="66">
        <f t="shared" si="11"/>
        <v>0</v>
      </c>
      <c r="J266" s="86"/>
      <c r="K266" s="79"/>
    </row>
    <row r="267" spans="1:11" ht="15.75">
      <c r="A267" s="81"/>
      <c r="B267" s="81"/>
      <c r="C267" s="81"/>
      <c r="D267" s="62">
        <v>2018</v>
      </c>
      <c r="E267" s="61">
        <f t="shared" si="10"/>
        <v>4055</v>
      </c>
      <c r="F267" s="66">
        <f t="shared" si="11"/>
        <v>0</v>
      </c>
      <c r="G267" s="66">
        <f t="shared" si="11"/>
        <v>1794</v>
      </c>
      <c r="H267" s="66">
        <f t="shared" si="11"/>
        <v>2261</v>
      </c>
      <c r="I267" s="66">
        <f t="shared" si="11"/>
        <v>0</v>
      </c>
      <c r="J267" s="86"/>
      <c r="K267" s="79"/>
    </row>
    <row r="268" spans="1:11" ht="15.75">
      <c r="A268" s="81"/>
      <c r="B268" s="81"/>
      <c r="C268" s="81"/>
      <c r="D268" s="62">
        <v>2019</v>
      </c>
      <c r="E268" s="61">
        <f t="shared" si="10"/>
        <v>4246.8</v>
      </c>
      <c r="F268" s="66">
        <f t="shared" si="11"/>
        <v>0</v>
      </c>
      <c r="G268" s="66">
        <f t="shared" si="11"/>
        <v>0</v>
      </c>
      <c r="H268" s="66">
        <f t="shared" si="11"/>
        <v>4246.8</v>
      </c>
      <c r="I268" s="66">
        <f t="shared" si="11"/>
        <v>0</v>
      </c>
      <c r="J268" s="86"/>
      <c r="K268" s="79"/>
    </row>
    <row r="269" spans="1:11" ht="15.75">
      <c r="A269" s="81"/>
      <c r="B269" s="81"/>
      <c r="C269" s="81"/>
      <c r="D269" s="62">
        <v>2020</v>
      </c>
      <c r="E269" s="61">
        <f t="shared" si="10"/>
        <v>4310</v>
      </c>
      <c r="F269" s="66">
        <f t="shared" si="11"/>
        <v>0</v>
      </c>
      <c r="G269" s="66">
        <f t="shared" si="11"/>
        <v>0</v>
      </c>
      <c r="H269" s="66">
        <f t="shared" si="11"/>
        <v>4310</v>
      </c>
      <c r="I269" s="66">
        <f t="shared" si="11"/>
        <v>0</v>
      </c>
      <c r="J269" s="86"/>
      <c r="K269" s="79"/>
    </row>
    <row r="270" spans="1:11" ht="15.75">
      <c r="A270" s="81"/>
      <c r="B270" s="81"/>
      <c r="C270" s="81"/>
      <c r="D270" s="62">
        <v>2021</v>
      </c>
      <c r="E270" s="61">
        <f t="shared" si="10"/>
        <v>4684.7</v>
      </c>
      <c r="F270" s="66">
        <f t="shared" si="11"/>
        <v>0</v>
      </c>
      <c r="G270" s="66">
        <f t="shared" si="11"/>
        <v>0</v>
      </c>
      <c r="H270" s="66">
        <f t="shared" si="11"/>
        <v>4684.7</v>
      </c>
      <c r="I270" s="66">
        <f t="shared" si="11"/>
        <v>0</v>
      </c>
      <c r="J270" s="86"/>
      <c r="K270" s="79"/>
    </row>
    <row r="271" spans="1:11" ht="15.75">
      <c r="A271" s="81"/>
      <c r="B271" s="81"/>
      <c r="C271" s="68"/>
      <c r="D271" s="62">
        <v>2022</v>
      </c>
      <c r="E271" s="61">
        <f t="shared" si="10"/>
        <v>4684.7</v>
      </c>
      <c r="F271" s="66">
        <f t="shared" ref="F271:I273" si="12">F282</f>
        <v>0</v>
      </c>
      <c r="G271" s="66">
        <f t="shared" si="12"/>
        <v>0</v>
      </c>
      <c r="H271" s="66">
        <f t="shared" si="12"/>
        <v>4684.7</v>
      </c>
      <c r="I271" s="66">
        <f t="shared" si="12"/>
        <v>0</v>
      </c>
      <c r="J271" s="86"/>
      <c r="K271" s="79"/>
    </row>
    <row r="272" spans="1:11" ht="15.75">
      <c r="A272" s="81"/>
      <c r="B272" s="81"/>
      <c r="C272" s="68"/>
      <c r="D272" s="62">
        <v>2023</v>
      </c>
      <c r="E272" s="61">
        <f t="shared" si="10"/>
        <v>4684.7</v>
      </c>
      <c r="F272" s="66">
        <f t="shared" si="12"/>
        <v>0</v>
      </c>
      <c r="G272" s="66">
        <f t="shared" si="12"/>
        <v>0</v>
      </c>
      <c r="H272" s="66">
        <f t="shared" si="12"/>
        <v>4684.7</v>
      </c>
      <c r="I272" s="66">
        <f t="shared" si="12"/>
        <v>0</v>
      </c>
      <c r="J272" s="86"/>
      <c r="K272" s="79"/>
    </row>
    <row r="273" spans="1:11" ht="15.75">
      <c r="A273" s="81"/>
      <c r="B273" s="81"/>
      <c r="C273" s="68"/>
      <c r="D273" s="62">
        <v>2024</v>
      </c>
      <c r="E273" s="61">
        <f t="shared" si="10"/>
        <v>4684.7</v>
      </c>
      <c r="F273" s="66">
        <f t="shared" si="12"/>
        <v>0</v>
      </c>
      <c r="G273" s="66">
        <f t="shared" si="12"/>
        <v>0</v>
      </c>
      <c r="H273" s="66">
        <f t="shared" si="12"/>
        <v>4684.7</v>
      </c>
      <c r="I273" s="66">
        <f t="shared" si="12"/>
        <v>0</v>
      </c>
      <c r="J273" s="86"/>
      <c r="K273" s="79"/>
    </row>
    <row r="274" spans="1:11" ht="16.5" customHeight="1">
      <c r="A274" s="81" t="s">
        <v>65</v>
      </c>
      <c r="B274" s="79" t="s">
        <v>66</v>
      </c>
      <c r="C274" s="79"/>
      <c r="D274" s="57" t="s">
        <v>15</v>
      </c>
      <c r="E274" s="61">
        <f t="shared" si="10"/>
        <v>36029</v>
      </c>
      <c r="F274" s="66">
        <f>SUM(F275:F284)</f>
        <v>0</v>
      </c>
      <c r="G274" s="66">
        <f>SUM(G275:G284)</f>
        <v>1360</v>
      </c>
      <c r="H274" s="66">
        <f>SUM(H275:H284)</f>
        <v>34648</v>
      </c>
      <c r="I274" s="66">
        <f>SUM(I275:I284)</f>
        <v>21</v>
      </c>
      <c r="J274" s="86"/>
      <c r="K274" s="79"/>
    </row>
    <row r="275" spans="1:11" ht="15.75">
      <c r="A275" s="81"/>
      <c r="B275" s="79"/>
      <c r="C275" s="79"/>
      <c r="D275" s="57">
        <v>2015</v>
      </c>
      <c r="E275" s="61">
        <f t="shared" si="10"/>
        <v>2841.2999999999997</v>
      </c>
      <c r="F275" s="66">
        <f t="shared" ref="F275:I284" si="13">F286+F297</f>
        <v>0</v>
      </c>
      <c r="G275" s="66">
        <f t="shared" si="13"/>
        <v>799.6</v>
      </c>
      <c r="H275" s="66">
        <f t="shared" si="13"/>
        <v>2021.1</v>
      </c>
      <c r="I275" s="66">
        <f t="shared" si="13"/>
        <v>20.6</v>
      </c>
      <c r="J275" s="86"/>
      <c r="K275" s="79"/>
    </row>
    <row r="276" spans="1:11" ht="15.75">
      <c r="A276" s="81"/>
      <c r="B276" s="79"/>
      <c r="C276" s="79"/>
      <c r="D276" s="57">
        <v>2016</v>
      </c>
      <c r="E276" s="61">
        <f t="shared" si="10"/>
        <v>2556.8000000000002</v>
      </c>
      <c r="F276" s="66">
        <f t="shared" si="13"/>
        <v>0</v>
      </c>
      <c r="G276" s="66">
        <f t="shared" si="13"/>
        <v>560.4</v>
      </c>
      <c r="H276" s="66">
        <f t="shared" si="13"/>
        <v>1996</v>
      </c>
      <c r="I276" s="66">
        <f t="shared" si="13"/>
        <v>0.4</v>
      </c>
      <c r="J276" s="86"/>
      <c r="K276" s="79"/>
    </row>
    <row r="277" spans="1:11" ht="15.75">
      <c r="A277" s="81"/>
      <c r="B277" s="79"/>
      <c r="C277" s="79"/>
      <c r="D277" s="57">
        <v>2017</v>
      </c>
      <c r="E277" s="61">
        <f t="shared" si="10"/>
        <v>1593.3</v>
      </c>
      <c r="F277" s="66">
        <f t="shared" si="13"/>
        <v>0</v>
      </c>
      <c r="G277" s="66">
        <f t="shared" si="13"/>
        <v>0</v>
      </c>
      <c r="H277" s="66">
        <f t="shared" si="13"/>
        <v>1593.3</v>
      </c>
      <c r="I277" s="66">
        <f t="shared" si="13"/>
        <v>0</v>
      </c>
      <c r="J277" s="86"/>
      <c r="K277" s="79"/>
    </row>
    <row r="278" spans="1:11" ht="15.75">
      <c r="A278" s="81"/>
      <c r="B278" s="79"/>
      <c r="C278" s="79"/>
      <c r="D278" s="62">
        <v>2018</v>
      </c>
      <c r="E278" s="61">
        <f t="shared" si="10"/>
        <v>1742</v>
      </c>
      <c r="F278" s="66">
        <f t="shared" si="13"/>
        <v>0</v>
      </c>
      <c r="G278" s="66">
        <f t="shared" si="13"/>
        <v>0</v>
      </c>
      <c r="H278" s="66">
        <f t="shared" si="13"/>
        <v>1742</v>
      </c>
      <c r="I278" s="66">
        <f t="shared" si="13"/>
        <v>0</v>
      </c>
      <c r="J278" s="86"/>
      <c r="K278" s="79"/>
    </row>
    <row r="279" spans="1:11" ht="15.75">
      <c r="A279" s="81"/>
      <c r="B279" s="79"/>
      <c r="C279" s="79"/>
      <c r="D279" s="62">
        <v>2019</v>
      </c>
      <c r="E279" s="61">
        <f t="shared" si="10"/>
        <v>4246.8</v>
      </c>
      <c r="F279" s="66">
        <f t="shared" si="13"/>
        <v>0</v>
      </c>
      <c r="G279" s="66">
        <f t="shared" si="13"/>
        <v>0</v>
      </c>
      <c r="H279" s="66">
        <f t="shared" si="13"/>
        <v>4246.8</v>
      </c>
      <c r="I279" s="66">
        <f t="shared" si="13"/>
        <v>0</v>
      </c>
      <c r="J279" s="86"/>
      <c r="K279" s="79"/>
    </row>
    <row r="280" spans="1:11" ht="15.75">
      <c r="A280" s="81"/>
      <c r="B280" s="79"/>
      <c r="C280" s="79"/>
      <c r="D280" s="62">
        <v>2020</v>
      </c>
      <c r="E280" s="61">
        <f t="shared" si="10"/>
        <v>4310</v>
      </c>
      <c r="F280" s="66">
        <f t="shared" si="13"/>
        <v>0</v>
      </c>
      <c r="G280" s="66">
        <f t="shared" si="13"/>
        <v>0</v>
      </c>
      <c r="H280" s="66">
        <f t="shared" si="13"/>
        <v>4310</v>
      </c>
      <c r="I280" s="66">
        <f t="shared" si="13"/>
        <v>0</v>
      </c>
      <c r="J280" s="86"/>
      <c r="K280" s="79"/>
    </row>
    <row r="281" spans="1:11" ht="15.75">
      <c r="A281" s="81"/>
      <c r="B281" s="79"/>
      <c r="C281" s="79"/>
      <c r="D281" s="62">
        <v>2021</v>
      </c>
      <c r="E281" s="61">
        <f t="shared" si="10"/>
        <v>4684.7</v>
      </c>
      <c r="F281" s="66">
        <f t="shared" si="13"/>
        <v>0</v>
      </c>
      <c r="G281" s="66">
        <f t="shared" si="13"/>
        <v>0</v>
      </c>
      <c r="H281" s="66">
        <f t="shared" si="13"/>
        <v>4684.7</v>
      </c>
      <c r="I281" s="66">
        <f t="shared" si="13"/>
        <v>0</v>
      </c>
      <c r="J281" s="86"/>
      <c r="K281" s="79"/>
    </row>
    <row r="282" spans="1:11" ht="15.75">
      <c r="A282" s="81"/>
      <c r="B282" s="81"/>
      <c r="C282" s="62"/>
      <c r="D282" s="62">
        <v>2022</v>
      </c>
      <c r="E282" s="61">
        <f t="shared" si="10"/>
        <v>4684.7</v>
      </c>
      <c r="F282" s="66">
        <f t="shared" si="13"/>
        <v>0</v>
      </c>
      <c r="G282" s="66">
        <f t="shared" si="13"/>
        <v>0</v>
      </c>
      <c r="H282" s="66">
        <f t="shared" si="13"/>
        <v>4684.7</v>
      </c>
      <c r="I282" s="66">
        <f t="shared" si="13"/>
        <v>0</v>
      </c>
      <c r="J282" s="86"/>
      <c r="K282" s="79"/>
    </row>
    <row r="283" spans="1:11" ht="15.75">
      <c r="A283" s="81"/>
      <c r="B283" s="81"/>
      <c r="C283" s="62"/>
      <c r="D283" s="62">
        <v>2023</v>
      </c>
      <c r="E283" s="61">
        <f t="shared" si="10"/>
        <v>4684.7</v>
      </c>
      <c r="F283" s="66">
        <f t="shared" si="13"/>
        <v>0</v>
      </c>
      <c r="G283" s="66">
        <f t="shared" si="13"/>
        <v>0</v>
      </c>
      <c r="H283" s="66">
        <f t="shared" si="13"/>
        <v>4684.7</v>
      </c>
      <c r="I283" s="66">
        <f t="shared" si="13"/>
        <v>0</v>
      </c>
      <c r="J283" s="86"/>
      <c r="K283" s="79"/>
    </row>
    <row r="284" spans="1:11" ht="15.75">
      <c r="A284" s="81"/>
      <c r="B284" s="81"/>
      <c r="C284" s="62"/>
      <c r="D284" s="62">
        <v>2024</v>
      </c>
      <c r="E284" s="61">
        <f t="shared" si="10"/>
        <v>4684.7</v>
      </c>
      <c r="F284" s="66">
        <f t="shared" si="13"/>
        <v>0</v>
      </c>
      <c r="G284" s="66">
        <f t="shared" si="13"/>
        <v>0</v>
      </c>
      <c r="H284" s="66">
        <f t="shared" si="13"/>
        <v>4684.7</v>
      </c>
      <c r="I284" s="66">
        <f t="shared" si="13"/>
        <v>0</v>
      </c>
      <c r="J284" s="86"/>
      <c r="K284" s="79"/>
    </row>
    <row r="285" spans="1:11" ht="15" customHeight="1">
      <c r="A285" s="81" t="s">
        <v>67</v>
      </c>
      <c r="B285" s="79" t="s">
        <v>68</v>
      </c>
      <c r="C285" s="79"/>
      <c r="D285" s="57" t="s">
        <v>15</v>
      </c>
      <c r="E285" s="61">
        <f t="shared" si="10"/>
        <v>1963.1</v>
      </c>
      <c r="F285" s="66">
        <f>SUM(F286:F295)</f>
        <v>0</v>
      </c>
      <c r="G285" s="66">
        <f>SUM(G286:G295)</f>
        <v>1360</v>
      </c>
      <c r="H285" s="66">
        <f>SUM(H286:H295)</f>
        <v>603.1</v>
      </c>
      <c r="I285" s="66">
        <f>SUM(I286:I295)</f>
        <v>0</v>
      </c>
      <c r="J285" s="86"/>
      <c r="K285" s="79"/>
    </row>
    <row r="286" spans="1:11" ht="15.75">
      <c r="A286" s="81"/>
      <c r="B286" s="79"/>
      <c r="C286" s="79"/>
      <c r="D286" s="57">
        <v>2015</v>
      </c>
      <c r="E286" s="61">
        <f t="shared" si="10"/>
        <v>841.7</v>
      </c>
      <c r="F286" s="61">
        <v>0</v>
      </c>
      <c r="G286" s="66">
        <v>799.6</v>
      </c>
      <c r="H286" s="66">
        <v>42.1</v>
      </c>
      <c r="I286" s="61">
        <v>0</v>
      </c>
      <c r="J286" s="86"/>
      <c r="K286" s="79"/>
    </row>
    <row r="287" spans="1:11" ht="15.75">
      <c r="A287" s="81"/>
      <c r="B287" s="79"/>
      <c r="C287" s="79"/>
      <c r="D287" s="57">
        <v>2016</v>
      </c>
      <c r="E287" s="61">
        <f t="shared" si="10"/>
        <v>1121.4000000000001</v>
      </c>
      <c r="F287" s="61">
        <v>0</v>
      </c>
      <c r="G287" s="66">
        <v>560.4</v>
      </c>
      <c r="H287" s="66">
        <v>561</v>
      </c>
      <c r="I287" s="61">
        <v>0</v>
      </c>
      <c r="J287" s="86"/>
      <c r="K287" s="79"/>
    </row>
    <row r="288" spans="1:11" ht="15.75">
      <c r="A288" s="81"/>
      <c r="B288" s="79"/>
      <c r="C288" s="79"/>
      <c r="D288" s="57">
        <v>2017</v>
      </c>
      <c r="E288" s="61">
        <f t="shared" ref="E288:E351" si="14">SUM(F288:I288)</f>
        <v>0</v>
      </c>
      <c r="F288" s="61">
        <v>0</v>
      </c>
      <c r="G288" s="66">
        <v>0</v>
      </c>
      <c r="H288" s="66">
        <v>0</v>
      </c>
      <c r="I288" s="61">
        <v>0</v>
      </c>
      <c r="J288" s="86"/>
      <c r="K288" s="79"/>
    </row>
    <row r="289" spans="1:11" ht="15.75">
      <c r="A289" s="81"/>
      <c r="B289" s="79"/>
      <c r="C289" s="79"/>
      <c r="D289" s="62">
        <v>2018</v>
      </c>
      <c r="E289" s="61">
        <f t="shared" si="14"/>
        <v>0</v>
      </c>
      <c r="F289" s="61">
        <v>0</v>
      </c>
      <c r="G289" s="66">
        <v>0</v>
      </c>
      <c r="H289" s="66">
        <v>0</v>
      </c>
      <c r="I289" s="61">
        <v>0</v>
      </c>
      <c r="J289" s="86"/>
      <c r="K289" s="79"/>
    </row>
    <row r="290" spans="1:11" ht="15.75">
      <c r="A290" s="81"/>
      <c r="B290" s="79"/>
      <c r="C290" s="79"/>
      <c r="D290" s="62">
        <v>2019</v>
      </c>
      <c r="E290" s="61">
        <f t="shared" si="14"/>
        <v>0</v>
      </c>
      <c r="F290" s="61">
        <v>0</v>
      </c>
      <c r="G290" s="66">
        <v>0</v>
      </c>
      <c r="H290" s="66">
        <v>0</v>
      </c>
      <c r="I290" s="61">
        <v>0</v>
      </c>
      <c r="J290" s="86"/>
      <c r="K290" s="79"/>
    </row>
    <row r="291" spans="1:11" ht="15.75">
      <c r="A291" s="81"/>
      <c r="B291" s="79"/>
      <c r="C291" s="79"/>
      <c r="D291" s="62">
        <v>2020</v>
      </c>
      <c r="E291" s="61">
        <f t="shared" si="14"/>
        <v>0</v>
      </c>
      <c r="F291" s="61">
        <v>0</v>
      </c>
      <c r="G291" s="66">
        <v>0</v>
      </c>
      <c r="H291" s="66">
        <v>0</v>
      </c>
      <c r="I291" s="61">
        <v>0</v>
      </c>
      <c r="J291" s="86"/>
      <c r="K291" s="79"/>
    </row>
    <row r="292" spans="1:11" ht="15.75">
      <c r="A292" s="81"/>
      <c r="B292" s="79"/>
      <c r="C292" s="79"/>
      <c r="D292" s="62">
        <v>2021</v>
      </c>
      <c r="E292" s="61">
        <f t="shared" si="14"/>
        <v>0</v>
      </c>
      <c r="F292" s="61">
        <v>0</v>
      </c>
      <c r="G292" s="66">
        <v>0</v>
      </c>
      <c r="H292" s="66">
        <v>0</v>
      </c>
      <c r="I292" s="61">
        <v>0</v>
      </c>
      <c r="J292" s="86"/>
      <c r="K292" s="79"/>
    </row>
    <row r="293" spans="1:11" ht="15.75">
      <c r="A293" s="81"/>
      <c r="B293" s="81"/>
      <c r="C293" s="62"/>
      <c r="D293" s="62">
        <v>2022</v>
      </c>
      <c r="E293" s="61">
        <f t="shared" si="14"/>
        <v>0</v>
      </c>
      <c r="F293" s="61">
        <v>0</v>
      </c>
      <c r="G293" s="66">
        <v>0</v>
      </c>
      <c r="H293" s="66">
        <v>0</v>
      </c>
      <c r="I293" s="61">
        <v>0</v>
      </c>
      <c r="J293" s="86"/>
      <c r="K293" s="79"/>
    </row>
    <row r="294" spans="1:11" ht="15.75">
      <c r="A294" s="81"/>
      <c r="B294" s="81"/>
      <c r="C294" s="62"/>
      <c r="D294" s="62">
        <v>2023</v>
      </c>
      <c r="E294" s="61">
        <f t="shared" si="14"/>
        <v>0</v>
      </c>
      <c r="F294" s="61">
        <v>0</v>
      </c>
      <c r="G294" s="66">
        <v>0</v>
      </c>
      <c r="H294" s="66">
        <v>0</v>
      </c>
      <c r="I294" s="61">
        <v>0</v>
      </c>
      <c r="J294" s="86"/>
      <c r="K294" s="79"/>
    </row>
    <row r="295" spans="1:11" ht="15.75">
      <c r="A295" s="81"/>
      <c r="B295" s="81"/>
      <c r="C295" s="62"/>
      <c r="D295" s="62">
        <v>2024</v>
      </c>
      <c r="E295" s="61">
        <f t="shared" si="14"/>
        <v>0</v>
      </c>
      <c r="F295" s="61">
        <v>0</v>
      </c>
      <c r="G295" s="66">
        <v>0</v>
      </c>
      <c r="H295" s="66">
        <v>0</v>
      </c>
      <c r="I295" s="61">
        <v>0</v>
      </c>
      <c r="J295" s="86"/>
      <c r="K295" s="79"/>
    </row>
    <row r="296" spans="1:11" ht="16.5" customHeight="1">
      <c r="A296" s="81" t="s">
        <v>69</v>
      </c>
      <c r="B296" s="79" t="s">
        <v>70</v>
      </c>
      <c r="C296" s="79"/>
      <c r="D296" s="57" t="s">
        <v>15</v>
      </c>
      <c r="E296" s="61">
        <f t="shared" si="14"/>
        <v>34065.9</v>
      </c>
      <c r="F296" s="66">
        <f>SUM(F297:F306)</f>
        <v>0</v>
      </c>
      <c r="G296" s="66">
        <f>SUM(G297:G306)</f>
        <v>0</v>
      </c>
      <c r="H296" s="66">
        <f>SUM(H297:H306)</f>
        <v>34044.9</v>
      </c>
      <c r="I296" s="66">
        <f>SUM(I297:I306)</f>
        <v>21</v>
      </c>
      <c r="J296" s="86"/>
      <c r="K296" s="79"/>
    </row>
    <row r="297" spans="1:11" ht="15.75">
      <c r="A297" s="81"/>
      <c r="B297" s="79"/>
      <c r="C297" s="79"/>
      <c r="D297" s="57">
        <v>2015</v>
      </c>
      <c r="E297" s="61">
        <f t="shared" si="14"/>
        <v>1999.6</v>
      </c>
      <c r="F297" s="61">
        <v>0</v>
      </c>
      <c r="G297" s="61">
        <v>0</v>
      </c>
      <c r="H297" s="66">
        <v>1979</v>
      </c>
      <c r="I297" s="66">
        <v>20.6</v>
      </c>
      <c r="J297" s="86"/>
      <c r="K297" s="79"/>
    </row>
    <row r="298" spans="1:11" ht="15.75">
      <c r="A298" s="81"/>
      <c r="B298" s="79"/>
      <c r="C298" s="79"/>
      <c r="D298" s="57">
        <v>2016</v>
      </c>
      <c r="E298" s="61">
        <f t="shared" si="14"/>
        <v>1435.4</v>
      </c>
      <c r="F298" s="61">
        <v>0</v>
      </c>
      <c r="G298" s="61">
        <v>0</v>
      </c>
      <c r="H298" s="66">
        <v>1435</v>
      </c>
      <c r="I298" s="66">
        <v>0.4</v>
      </c>
      <c r="J298" s="86"/>
      <c r="K298" s="79"/>
    </row>
    <row r="299" spans="1:11" ht="15.75">
      <c r="A299" s="81"/>
      <c r="B299" s="79"/>
      <c r="C299" s="79"/>
      <c r="D299" s="57">
        <v>2017</v>
      </c>
      <c r="E299" s="61">
        <f t="shared" si="14"/>
        <v>1593.3</v>
      </c>
      <c r="F299" s="61">
        <v>0</v>
      </c>
      <c r="G299" s="61">
        <v>0</v>
      </c>
      <c r="H299" s="66">
        <v>1593.3</v>
      </c>
      <c r="I299" s="66">
        <v>0</v>
      </c>
      <c r="J299" s="86"/>
      <c r="K299" s="79"/>
    </row>
    <row r="300" spans="1:11" ht="15.75">
      <c r="A300" s="81"/>
      <c r="B300" s="79"/>
      <c r="C300" s="79"/>
      <c r="D300" s="62">
        <v>2018</v>
      </c>
      <c r="E300" s="61">
        <f t="shared" si="14"/>
        <v>1742</v>
      </c>
      <c r="F300" s="61">
        <v>0</v>
      </c>
      <c r="G300" s="61">
        <v>0</v>
      </c>
      <c r="H300" s="66">
        <v>1742</v>
      </c>
      <c r="I300" s="66">
        <v>0</v>
      </c>
      <c r="J300" s="86"/>
      <c r="K300" s="79"/>
    </row>
    <row r="301" spans="1:11" ht="15.75">
      <c r="A301" s="81"/>
      <c r="B301" s="79"/>
      <c r="C301" s="79"/>
      <c r="D301" s="62">
        <v>2019</v>
      </c>
      <c r="E301" s="61">
        <f t="shared" si="14"/>
        <v>4246.8</v>
      </c>
      <c r="F301" s="61">
        <v>0</v>
      </c>
      <c r="G301" s="61">
        <v>0</v>
      </c>
      <c r="H301" s="66">
        <f>4250-3.2</f>
        <v>4246.8</v>
      </c>
      <c r="I301" s="66">
        <v>0</v>
      </c>
      <c r="J301" s="86"/>
      <c r="K301" s="79"/>
    </row>
    <row r="302" spans="1:11" ht="15.75">
      <c r="A302" s="81"/>
      <c r="B302" s="79"/>
      <c r="C302" s="79"/>
      <c r="D302" s="62">
        <v>2020</v>
      </c>
      <c r="E302" s="61">
        <f t="shared" si="14"/>
        <v>4310</v>
      </c>
      <c r="F302" s="61">
        <v>0</v>
      </c>
      <c r="G302" s="61">
        <v>0</v>
      </c>
      <c r="H302" s="66">
        <f>4760-450</f>
        <v>4310</v>
      </c>
      <c r="I302" s="66">
        <v>0</v>
      </c>
      <c r="J302" s="86"/>
      <c r="K302" s="79"/>
    </row>
    <row r="303" spans="1:11" ht="15.75">
      <c r="A303" s="81"/>
      <c r="B303" s="79"/>
      <c r="C303" s="79"/>
      <c r="D303" s="62">
        <v>2021</v>
      </c>
      <c r="E303" s="61">
        <f t="shared" si="14"/>
        <v>4684.7</v>
      </c>
      <c r="F303" s="61">
        <v>0</v>
      </c>
      <c r="G303" s="61">
        <v>0</v>
      </c>
      <c r="H303" s="66">
        <v>4684.7</v>
      </c>
      <c r="I303" s="66">
        <v>0</v>
      </c>
      <c r="J303" s="86"/>
      <c r="K303" s="79"/>
    </row>
    <row r="304" spans="1:11" ht="15.75">
      <c r="A304" s="81"/>
      <c r="B304" s="81"/>
      <c r="C304" s="62"/>
      <c r="D304" s="62">
        <v>2022</v>
      </c>
      <c r="E304" s="61">
        <f t="shared" si="14"/>
        <v>4684.7</v>
      </c>
      <c r="F304" s="61">
        <v>0</v>
      </c>
      <c r="G304" s="61">
        <v>0</v>
      </c>
      <c r="H304" s="66">
        <v>4684.7</v>
      </c>
      <c r="I304" s="66">
        <v>0</v>
      </c>
      <c r="J304" s="86"/>
      <c r="K304" s="79"/>
    </row>
    <row r="305" spans="1:11" ht="15.75">
      <c r="A305" s="81"/>
      <c r="B305" s="81"/>
      <c r="C305" s="62"/>
      <c r="D305" s="62">
        <v>2023</v>
      </c>
      <c r="E305" s="61">
        <f t="shared" si="14"/>
        <v>4684.7</v>
      </c>
      <c r="F305" s="61">
        <v>0</v>
      </c>
      <c r="G305" s="61">
        <v>0</v>
      </c>
      <c r="H305" s="66">
        <v>4684.7</v>
      </c>
      <c r="I305" s="66">
        <v>0</v>
      </c>
      <c r="J305" s="86"/>
      <c r="K305" s="79"/>
    </row>
    <row r="306" spans="1:11" ht="15.75">
      <c r="A306" s="81"/>
      <c r="B306" s="81"/>
      <c r="C306" s="62"/>
      <c r="D306" s="62">
        <v>2024</v>
      </c>
      <c r="E306" s="61">
        <f t="shared" si="14"/>
        <v>4684.7</v>
      </c>
      <c r="F306" s="61">
        <v>0</v>
      </c>
      <c r="G306" s="61">
        <v>0</v>
      </c>
      <c r="H306" s="66">
        <v>4684.7</v>
      </c>
      <c r="I306" s="66">
        <v>0</v>
      </c>
      <c r="J306" s="86"/>
      <c r="K306" s="79"/>
    </row>
    <row r="307" spans="1:11" ht="18" customHeight="1">
      <c r="A307" s="81" t="s">
        <v>71</v>
      </c>
      <c r="B307" s="79" t="s">
        <v>72</v>
      </c>
      <c r="C307" s="79"/>
      <c r="D307" s="57" t="s">
        <v>15</v>
      </c>
      <c r="E307" s="61">
        <f t="shared" si="14"/>
        <v>4016.3</v>
      </c>
      <c r="F307" s="61">
        <f>SUM(F308:F314)</f>
        <v>0</v>
      </c>
      <c r="G307" s="61">
        <f>SUM(G308:G314)</f>
        <v>2840.6</v>
      </c>
      <c r="H307" s="61">
        <f>SUM(H308:H314)</f>
        <v>1175.7</v>
      </c>
      <c r="I307" s="61">
        <f>SUM(I308:I314)</f>
        <v>0</v>
      </c>
      <c r="J307" s="86"/>
      <c r="K307" s="79"/>
    </row>
    <row r="308" spans="1:11" ht="15.75">
      <c r="A308" s="81"/>
      <c r="B308" s="79"/>
      <c r="C308" s="79"/>
      <c r="D308" s="57">
        <v>2015</v>
      </c>
      <c r="E308" s="61">
        <f t="shared" si="14"/>
        <v>0</v>
      </c>
      <c r="F308" s="66">
        <v>0</v>
      </c>
      <c r="G308" s="66">
        <v>0</v>
      </c>
      <c r="H308" s="66">
        <v>0</v>
      </c>
      <c r="I308" s="66">
        <v>0</v>
      </c>
      <c r="J308" s="86"/>
      <c r="K308" s="79"/>
    </row>
    <row r="309" spans="1:11" ht="15.75">
      <c r="A309" s="81"/>
      <c r="B309" s="79"/>
      <c r="C309" s="79"/>
      <c r="D309" s="57">
        <v>2016</v>
      </c>
      <c r="E309" s="61">
        <f t="shared" si="14"/>
        <v>0</v>
      </c>
      <c r="F309" s="66">
        <v>0</v>
      </c>
      <c r="G309" s="66">
        <v>0</v>
      </c>
      <c r="H309" s="66">
        <v>0</v>
      </c>
      <c r="I309" s="66">
        <v>0</v>
      </c>
      <c r="J309" s="86"/>
      <c r="K309" s="79"/>
    </row>
    <row r="310" spans="1:11" ht="15.75">
      <c r="A310" s="81"/>
      <c r="B310" s="79"/>
      <c r="C310" s="79"/>
      <c r="D310" s="57">
        <v>2017</v>
      </c>
      <c r="E310" s="61">
        <f t="shared" si="14"/>
        <v>1703.3</v>
      </c>
      <c r="F310" s="66">
        <v>0</v>
      </c>
      <c r="G310" s="66">
        <v>1046.5999999999999</v>
      </c>
      <c r="H310" s="66">
        <v>656.7</v>
      </c>
      <c r="I310" s="66">
        <v>0</v>
      </c>
      <c r="J310" s="86"/>
      <c r="K310" s="79"/>
    </row>
    <row r="311" spans="1:11" ht="15.75">
      <c r="A311" s="81"/>
      <c r="B311" s="79"/>
      <c r="C311" s="79"/>
      <c r="D311" s="62">
        <v>2018</v>
      </c>
      <c r="E311" s="61">
        <f t="shared" si="14"/>
        <v>2313</v>
      </c>
      <c r="F311" s="66">
        <v>0</v>
      </c>
      <c r="G311" s="66">
        <v>1794</v>
      </c>
      <c r="H311" s="66">
        <v>519</v>
      </c>
      <c r="I311" s="66">
        <v>0</v>
      </c>
      <c r="J311" s="86"/>
      <c r="K311" s="79"/>
    </row>
    <row r="312" spans="1:11" ht="15.75">
      <c r="A312" s="81"/>
      <c r="B312" s="79"/>
      <c r="C312" s="79"/>
      <c r="D312" s="62">
        <v>2019</v>
      </c>
      <c r="E312" s="61">
        <f t="shared" si="14"/>
        <v>0</v>
      </c>
      <c r="F312" s="66">
        <v>0</v>
      </c>
      <c r="G312" s="66">
        <v>0</v>
      </c>
      <c r="H312" s="66">
        <v>0</v>
      </c>
      <c r="I312" s="66">
        <v>0</v>
      </c>
      <c r="J312" s="86"/>
      <c r="K312" s="79"/>
    </row>
    <row r="313" spans="1:11" ht="15.75">
      <c r="A313" s="81"/>
      <c r="B313" s="79"/>
      <c r="C313" s="79"/>
      <c r="D313" s="62">
        <v>2020</v>
      </c>
      <c r="E313" s="61">
        <f t="shared" si="14"/>
        <v>0</v>
      </c>
      <c r="F313" s="66">
        <v>0</v>
      </c>
      <c r="G313" s="66">
        <v>0</v>
      </c>
      <c r="H313" s="66">
        <v>0</v>
      </c>
      <c r="I313" s="66">
        <v>0</v>
      </c>
      <c r="J313" s="86"/>
      <c r="K313" s="79"/>
    </row>
    <row r="314" spans="1:11" ht="45" customHeight="1">
      <c r="A314" s="81"/>
      <c r="B314" s="79"/>
      <c r="C314" s="79"/>
      <c r="D314" s="62">
        <v>2021</v>
      </c>
      <c r="E314" s="61">
        <f t="shared" si="14"/>
        <v>0</v>
      </c>
      <c r="F314" s="66">
        <v>0</v>
      </c>
      <c r="G314" s="66">
        <v>0</v>
      </c>
      <c r="H314" s="66">
        <v>0</v>
      </c>
      <c r="I314" s="66">
        <v>0</v>
      </c>
      <c r="J314" s="86"/>
      <c r="K314" s="79"/>
    </row>
    <row r="315" spans="1:11" ht="15" customHeight="1">
      <c r="A315" s="78" t="s">
        <v>73</v>
      </c>
      <c r="B315" s="79" t="s">
        <v>74</v>
      </c>
      <c r="C315" s="79"/>
      <c r="D315" s="57" t="s">
        <v>15</v>
      </c>
      <c r="E315" s="61">
        <f t="shared" si="14"/>
        <v>114899.7</v>
      </c>
      <c r="F315" s="66">
        <f>SUM(F316:F325)</f>
        <v>0</v>
      </c>
      <c r="G315" s="66">
        <f>SUM(G316:G325)</f>
        <v>0</v>
      </c>
      <c r="H315" s="66">
        <f>SUM(H316:H325)</f>
        <v>114150.5</v>
      </c>
      <c r="I315" s="66">
        <f>SUM(I316:I325)</f>
        <v>749.2</v>
      </c>
      <c r="J315" s="80" t="s">
        <v>75</v>
      </c>
      <c r="K315" s="79" t="s">
        <v>23</v>
      </c>
    </row>
    <row r="316" spans="1:11" ht="15.75">
      <c r="A316" s="78"/>
      <c r="B316" s="79"/>
      <c r="C316" s="79"/>
      <c r="D316" s="57">
        <v>2015</v>
      </c>
      <c r="E316" s="61">
        <f t="shared" si="14"/>
        <v>10405.9</v>
      </c>
      <c r="F316" s="66">
        <f t="shared" ref="F316:I325" si="15">F327</f>
        <v>0</v>
      </c>
      <c r="G316" s="66">
        <f t="shared" si="15"/>
        <v>0</v>
      </c>
      <c r="H316" s="66">
        <f t="shared" si="15"/>
        <v>10037</v>
      </c>
      <c r="I316" s="66">
        <f t="shared" si="15"/>
        <v>368.9</v>
      </c>
      <c r="J316" s="80"/>
      <c r="K316" s="79"/>
    </row>
    <row r="317" spans="1:11" ht="15.75">
      <c r="A317" s="78"/>
      <c r="B317" s="79"/>
      <c r="C317" s="79"/>
      <c r="D317" s="57">
        <v>2016</v>
      </c>
      <c r="E317" s="61">
        <f t="shared" si="14"/>
        <v>10353.299999999999</v>
      </c>
      <c r="F317" s="66">
        <f t="shared" si="15"/>
        <v>0</v>
      </c>
      <c r="G317" s="66">
        <f t="shared" si="15"/>
        <v>0</v>
      </c>
      <c r="H317" s="66">
        <f t="shared" si="15"/>
        <v>9973</v>
      </c>
      <c r="I317" s="66">
        <f t="shared" si="15"/>
        <v>380.3</v>
      </c>
      <c r="J317" s="80"/>
      <c r="K317" s="79"/>
    </row>
    <row r="318" spans="1:11" ht="15.75">
      <c r="A318" s="78"/>
      <c r="B318" s="79"/>
      <c r="C318" s="79"/>
      <c r="D318" s="57">
        <v>2017</v>
      </c>
      <c r="E318" s="61">
        <f t="shared" si="14"/>
        <v>10230</v>
      </c>
      <c r="F318" s="66">
        <f t="shared" si="15"/>
        <v>0</v>
      </c>
      <c r="G318" s="66">
        <f t="shared" si="15"/>
        <v>0</v>
      </c>
      <c r="H318" s="66">
        <f t="shared" si="15"/>
        <v>10230</v>
      </c>
      <c r="I318" s="66">
        <f t="shared" si="15"/>
        <v>0</v>
      </c>
      <c r="J318" s="80"/>
      <c r="K318" s="79"/>
    </row>
    <row r="319" spans="1:11" ht="15.75">
      <c r="A319" s="78"/>
      <c r="B319" s="79"/>
      <c r="C319" s="79"/>
      <c r="D319" s="62">
        <v>2018</v>
      </c>
      <c r="E319" s="61">
        <f t="shared" si="14"/>
        <v>11151</v>
      </c>
      <c r="F319" s="66">
        <f t="shared" si="15"/>
        <v>0</v>
      </c>
      <c r="G319" s="66">
        <f t="shared" si="15"/>
        <v>0</v>
      </c>
      <c r="H319" s="66">
        <f t="shared" si="15"/>
        <v>11151</v>
      </c>
      <c r="I319" s="66">
        <f t="shared" si="15"/>
        <v>0</v>
      </c>
      <c r="J319" s="80"/>
      <c r="K319" s="79"/>
    </row>
    <row r="320" spans="1:11" ht="15.75">
      <c r="A320" s="78"/>
      <c r="B320" s="79"/>
      <c r="C320" s="79"/>
      <c r="D320" s="62">
        <v>2019</v>
      </c>
      <c r="E320" s="61">
        <f t="shared" si="14"/>
        <v>12204</v>
      </c>
      <c r="F320" s="66">
        <f t="shared" si="15"/>
        <v>0</v>
      </c>
      <c r="G320" s="66">
        <f t="shared" si="15"/>
        <v>0</v>
      </c>
      <c r="H320" s="66">
        <f t="shared" si="15"/>
        <v>12204</v>
      </c>
      <c r="I320" s="66">
        <f t="shared" si="15"/>
        <v>0</v>
      </c>
      <c r="J320" s="80"/>
      <c r="K320" s="79"/>
    </row>
    <row r="321" spans="1:11" ht="15.75">
      <c r="A321" s="78"/>
      <c r="B321" s="79"/>
      <c r="C321" s="79"/>
      <c r="D321" s="62">
        <v>2020</v>
      </c>
      <c r="E321" s="61">
        <f t="shared" si="14"/>
        <v>12955.5</v>
      </c>
      <c r="F321" s="66">
        <f t="shared" si="15"/>
        <v>0</v>
      </c>
      <c r="G321" s="66">
        <f t="shared" si="15"/>
        <v>0</v>
      </c>
      <c r="H321" s="66">
        <f t="shared" si="15"/>
        <v>12955.5</v>
      </c>
      <c r="I321" s="66">
        <f t="shared" si="15"/>
        <v>0</v>
      </c>
      <c r="J321" s="80"/>
      <c r="K321" s="79"/>
    </row>
    <row r="322" spans="1:11" ht="15.75">
      <c r="A322" s="78"/>
      <c r="B322" s="79"/>
      <c r="C322" s="79"/>
      <c r="D322" s="62">
        <v>2021</v>
      </c>
      <c r="E322" s="61">
        <f t="shared" si="14"/>
        <v>11900</v>
      </c>
      <c r="F322" s="66">
        <f t="shared" si="15"/>
        <v>0</v>
      </c>
      <c r="G322" s="66">
        <f t="shared" si="15"/>
        <v>0</v>
      </c>
      <c r="H322" s="66">
        <f t="shared" si="15"/>
        <v>11900</v>
      </c>
      <c r="I322" s="66">
        <f t="shared" si="15"/>
        <v>0</v>
      </c>
      <c r="J322" s="80"/>
      <c r="K322" s="79"/>
    </row>
    <row r="323" spans="1:11" ht="15.75">
      <c r="A323" s="78"/>
      <c r="B323" s="78"/>
      <c r="C323" s="78"/>
      <c r="D323" s="62">
        <v>2022</v>
      </c>
      <c r="E323" s="61">
        <f t="shared" si="14"/>
        <v>11900</v>
      </c>
      <c r="F323" s="66">
        <f t="shared" si="15"/>
        <v>0</v>
      </c>
      <c r="G323" s="66">
        <f t="shared" si="15"/>
        <v>0</v>
      </c>
      <c r="H323" s="66">
        <f t="shared" si="15"/>
        <v>11900</v>
      </c>
      <c r="I323" s="66">
        <f t="shared" si="15"/>
        <v>0</v>
      </c>
      <c r="J323" s="80"/>
      <c r="K323" s="79"/>
    </row>
    <row r="324" spans="1:11" ht="15.75">
      <c r="A324" s="78"/>
      <c r="B324" s="78"/>
      <c r="C324" s="78"/>
      <c r="D324" s="62">
        <v>2023</v>
      </c>
      <c r="E324" s="61">
        <f t="shared" si="14"/>
        <v>11900</v>
      </c>
      <c r="F324" s="66">
        <f t="shared" si="15"/>
        <v>0</v>
      </c>
      <c r="G324" s="66">
        <f t="shared" si="15"/>
        <v>0</v>
      </c>
      <c r="H324" s="66">
        <f t="shared" si="15"/>
        <v>11900</v>
      </c>
      <c r="I324" s="66">
        <f t="shared" si="15"/>
        <v>0</v>
      </c>
      <c r="J324" s="80"/>
      <c r="K324" s="79"/>
    </row>
    <row r="325" spans="1:11" ht="15.75">
      <c r="A325" s="78"/>
      <c r="B325" s="78"/>
      <c r="C325" s="78"/>
      <c r="D325" s="62">
        <v>2024</v>
      </c>
      <c r="E325" s="61">
        <f t="shared" si="14"/>
        <v>11900</v>
      </c>
      <c r="F325" s="66">
        <f t="shared" si="15"/>
        <v>0</v>
      </c>
      <c r="G325" s="66">
        <f t="shared" si="15"/>
        <v>0</v>
      </c>
      <c r="H325" s="66">
        <f t="shared" si="15"/>
        <v>11900</v>
      </c>
      <c r="I325" s="66">
        <f t="shared" si="15"/>
        <v>0</v>
      </c>
      <c r="J325" s="80"/>
      <c r="K325" s="79"/>
    </row>
    <row r="326" spans="1:11" ht="18" customHeight="1">
      <c r="A326" s="81" t="s">
        <v>76</v>
      </c>
      <c r="B326" s="79" t="s">
        <v>77</v>
      </c>
      <c r="C326" s="79"/>
      <c r="D326" s="57" t="s">
        <v>15</v>
      </c>
      <c r="E326" s="61">
        <f t="shared" si="14"/>
        <v>114899.7</v>
      </c>
      <c r="F326" s="66">
        <f>SUM(F327:F336)</f>
        <v>0</v>
      </c>
      <c r="G326" s="66">
        <f>SUM(G327:G336)</f>
        <v>0</v>
      </c>
      <c r="H326" s="66">
        <f>SUM(H327:H336)</f>
        <v>114150.5</v>
      </c>
      <c r="I326" s="66">
        <f>SUM(I327:I336)</f>
        <v>749.2</v>
      </c>
      <c r="J326" s="80"/>
      <c r="K326" s="79"/>
    </row>
    <row r="327" spans="1:11" ht="15.75">
      <c r="A327" s="81"/>
      <c r="B327" s="79"/>
      <c r="C327" s="79"/>
      <c r="D327" s="57">
        <v>2015</v>
      </c>
      <c r="E327" s="61">
        <f t="shared" si="14"/>
        <v>10405.9</v>
      </c>
      <c r="F327" s="61">
        <v>0</v>
      </c>
      <c r="G327" s="66">
        <v>0</v>
      </c>
      <c r="H327" s="66">
        <v>10037</v>
      </c>
      <c r="I327" s="66">
        <v>368.9</v>
      </c>
      <c r="J327" s="80"/>
      <c r="K327" s="79"/>
    </row>
    <row r="328" spans="1:11" ht="15.75">
      <c r="A328" s="81"/>
      <c r="B328" s="79"/>
      <c r="C328" s="79"/>
      <c r="D328" s="57">
        <v>2016</v>
      </c>
      <c r="E328" s="61">
        <f t="shared" si="14"/>
        <v>10353.299999999999</v>
      </c>
      <c r="F328" s="61">
        <v>0</v>
      </c>
      <c r="G328" s="66">
        <v>0</v>
      </c>
      <c r="H328" s="66">
        <v>9973</v>
      </c>
      <c r="I328" s="66">
        <v>380.3</v>
      </c>
      <c r="J328" s="80"/>
      <c r="K328" s="79"/>
    </row>
    <row r="329" spans="1:11" ht="15.75">
      <c r="A329" s="81"/>
      <c r="B329" s="79"/>
      <c r="C329" s="79"/>
      <c r="D329" s="57">
        <v>2017</v>
      </c>
      <c r="E329" s="61">
        <f t="shared" si="14"/>
        <v>10230</v>
      </c>
      <c r="F329" s="61">
        <v>0</v>
      </c>
      <c r="G329" s="66">
        <v>0</v>
      </c>
      <c r="H329" s="66">
        <v>10230</v>
      </c>
      <c r="I329" s="66">
        <v>0</v>
      </c>
      <c r="J329" s="80"/>
      <c r="K329" s="79"/>
    </row>
    <row r="330" spans="1:11" ht="15.75">
      <c r="A330" s="81"/>
      <c r="B330" s="79"/>
      <c r="C330" s="79"/>
      <c r="D330" s="62">
        <v>2018</v>
      </c>
      <c r="E330" s="61">
        <f t="shared" si="14"/>
        <v>11151</v>
      </c>
      <c r="F330" s="61">
        <v>0</v>
      </c>
      <c r="G330" s="66">
        <v>0</v>
      </c>
      <c r="H330" s="66">
        <v>11151</v>
      </c>
      <c r="I330" s="66">
        <v>0</v>
      </c>
      <c r="J330" s="80"/>
      <c r="K330" s="79"/>
    </row>
    <row r="331" spans="1:11" ht="15.75">
      <c r="A331" s="81"/>
      <c r="B331" s="79"/>
      <c r="C331" s="79"/>
      <c r="D331" s="62">
        <v>2019</v>
      </c>
      <c r="E331" s="61">
        <f t="shared" si="14"/>
        <v>12204</v>
      </c>
      <c r="F331" s="61">
        <v>0</v>
      </c>
      <c r="G331" s="66">
        <v>0</v>
      </c>
      <c r="H331" s="66">
        <f>12054+150</f>
        <v>12204</v>
      </c>
      <c r="I331" s="66">
        <v>0</v>
      </c>
      <c r="J331" s="80"/>
      <c r="K331" s="79"/>
    </row>
    <row r="332" spans="1:11" ht="15.75">
      <c r="A332" s="81"/>
      <c r="B332" s="79"/>
      <c r="C332" s="79"/>
      <c r="D332" s="62">
        <v>2020</v>
      </c>
      <c r="E332" s="65">
        <f t="shared" si="14"/>
        <v>12955.5</v>
      </c>
      <c r="F332" s="61">
        <v>0</v>
      </c>
      <c r="G332" s="66">
        <v>0</v>
      </c>
      <c r="H332" s="75">
        <f>12605.5+400-50</f>
        <v>12955.5</v>
      </c>
      <c r="I332" s="66">
        <v>0</v>
      </c>
      <c r="J332" s="80"/>
      <c r="K332" s="79"/>
    </row>
    <row r="333" spans="1:11" ht="15.75">
      <c r="A333" s="81"/>
      <c r="B333" s="79"/>
      <c r="C333" s="79"/>
      <c r="D333" s="62">
        <v>2021</v>
      </c>
      <c r="E333" s="61">
        <f t="shared" si="14"/>
        <v>11900</v>
      </c>
      <c r="F333" s="61">
        <v>0</v>
      </c>
      <c r="G333" s="66">
        <v>0</v>
      </c>
      <c r="H333" s="66">
        <v>11900</v>
      </c>
      <c r="I333" s="66">
        <v>0</v>
      </c>
      <c r="J333" s="80"/>
      <c r="K333" s="79"/>
    </row>
    <row r="334" spans="1:11" ht="15.75">
      <c r="A334" s="81"/>
      <c r="B334" s="81"/>
      <c r="C334" s="62"/>
      <c r="D334" s="62">
        <v>2022</v>
      </c>
      <c r="E334" s="61">
        <f t="shared" si="14"/>
        <v>11900</v>
      </c>
      <c r="F334" s="61">
        <v>0</v>
      </c>
      <c r="G334" s="66">
        <v>0</v>
      </c>
      <c r="H334" s="66">
        <v>11900</v>
      </c>
      <c r="I334" s="66">
        <v>0</v>
      </c>
      <c r="J334" s="80"/>
      <c r="K334" s="79"/>
    </row>
    <row r="335" spans="1:11" ht="15.75">
      <c r="A335" s="81"/>
      <c r="B335" s="81"/>
      <c r="C335" s="62"/>
      <c r="D335" s="62">
        <v>2023</v>
      </c>
      <c r="E335" s="61">
        <f t="shared" si="14"/>
        <v>11900</v>
      </c>
      <c r="F335" s="61">
        <v>0</v>
      </c>
      <c r="G335" s="66">
        <v>0</v>
      </c>
      <c r="H335" s="66">
        <v>11900</v>
      </c>
      <c r="I335" s="66">
        <v>0</v>
      </c>
      <c r="J335" s="80"/>
      <c r="K335" s="79"/>
    </row>
    <row r="336" spans="1:11" ht="15.75">
      <c r="A336" s="81"/>
      <c r="B336" s="81"/>
      <c r="C336" s="62"/>
      <c r="D336" s="62">
        <v>2024</v>
      </c>
      <c r="E336" s="61">
        <f t="shared" si="14"/>
        <v>11900</v>
      </c>
      <c r="F336" s="61">
        <v>0</v>
      </c>
      <c r="G336" s="66">
        <v>0</v>
      </c>
      <c r="H336" s="66">
        <v>11900</v>
      </c>
      <c r="I336" s="66">
        <v>0</v>
      </c>
      <c r="J336" s="80"/>
      <c r="K336" s="79"/>
    </row>
    <row r="337" spans="1:11" ht="19.899999999999999" customHeight="1">
      <c r="A337" s="69" t="s">
        <v>78</v>
      </c>
      <c r="B337" s="82" t="s">
        <v>79</v>
      </c>
      <c r="C337" s="79"/>
      <c r="D337" s="57" t="s">
        <v>15</v>
      </c>
      <c r="E337" s="61">
        <f t="shared" si="14"/>
        <v>7877.5</v>
      </c>
      <c r="F337" s="66">
        <f>SUM(F338:F347)</f>
        <v>0</v>
      </c>
      <c r="G337" s="66">
        <f>SUM(G338:G347)</f>
        <v>0</v>
      </c>
      <c r="H337" s="66">
        <f>SUM(H338:H347)</f>
        <v>7877.5</v>
      </c>
      <c r="I337" s="70">
        <f>SUM(I338:I347)</f>
        <v>0</v>
      </c>
      <c r="J337" s="83" t="s">
        <v>80</v>
      </c>
      <c r="K337" s="84"/>
    </row>
    <row r="338" spans="1:11" ht="15.75">
      <c r="A338" s="71"/>
      <c r="B338" s="82"/>
      <c r="C338" s="79"/>
      <c r="D338" s="57">
        <v>2015</v>
      </c>
      <c r="E338" s="61">
        <f t="shared" si="14"/>
        <v>936</v>
      </c>
      <c r="F338" s="66">
        <f t="shared" ref="F338:I347" si="16">F349</f>
        <v>0</v>
      </c>
      <c r="G338" s="66">
        <f t="shared" si="16"/>
        <v>0</v>
      </c>
      <c r="H338" s="66">
        <f t="shared" si="16"/>
        <v>936</v>
      </c>
      <c r="I338" s="70">
        <f t="shared" si="16"/>
        <v>0</v>
      </c>
      <c r="J338" s="83"/>
      <c r="K338" s="84"/>
    </row>
    <row r="339" spans="1:11" ht="15.75">
      <c r="A339" s="71"/>
      <c r="B339" s="82"/>
      <c r="C339" s="79"/>
      <c r="D339" s="57">
        <v>2016</v>
      </c>
      <c r="E339" s="61">
        <f t="shared" si="14"/>
        <v>948.5</v>
      </c>
      <c r="F339" s="66">
        <f t="shared" si="16"/>
        <v>0</v>
      </c>
      <c r="G339" s="66">
        <f t="shared" si="16"/>
        <v>0</v>
      </c>
      <c r="H339" s="66">
        <f t="shared" si="16"/>
        <v>948.5</v>
      </c>
      <c r="I339" s="70">
        <f t="shared" si="16"/>
        <v>0</v>
      </c>
      <c r="J339" s="83"/>
      <c r="K339" s="84"/>
    </row>
    <row r="340" spans="1:11" ht="15.75">
      <c r="A340" s="71"/>
      <c r="B340" s="82"/>
      <c r="C340" s="79"/>
      <c r="D340" s="57">
        <v>2017</v>
      </c>
      <c r="E340" s="61">
        <f t="shared" si="14"/>
        <v>1413</v>
      </c>
      <c r="F340" s="66">
        <f t="shared" si="16"/>
        <v>0</v>
      </c>
      <c r="G340" s="66">
        <f t="shared" si="16"/>
        <v>0</v>
      </c>
      <c r="H340" s="66">
        <f t="shared" si="16"/>
        <v>1413</v>
      </c>
      <c r="I340" s="70">
        <f t="shared" si="16"/>
        <v>0</v>
      </c>
      <c r="J340" s="83"/>
      <c r="K340" s="84"/>
    </row>
    <row r="341" spans="1:11" ht="15.75">
      <c r="A341" s="71"/>
      <c r="B341" s="82"/>
      <c r="C341" s="79"/>
      <c r="D341" s="62">
        <v>2018</v>
      </c>
      <c r="E341" s="61">
        <f t="shared" si="14"/>
        <v>1050</v>
      </c>
      <c r="F341" s="66">
        <f t="shared" si="16"/>
        <v>0</v>
      </c>
      <c r="G341" s="66">
        <f t="shared" si="16"/>
        <v>0</v>
      </c>
      <c r="H341" s="66">
        <f t="shared" si="16"/>
        <v>1050</v>
      </c>
      <c r="I341" s="70">
        <f t="shared" si="16"/>
        <v>0</v>
      </c>
      <c r="J341" s="83"/>
      <c r="K341" s="84"/>
    </row>
    <row r="342" spans="1:11" ht="15.75">
      <c r="A342" s="71"/>
      <c r="B342" s="82"/>
      <c r="C342" s="79"/>
      <c r="D342" s="62">
        <v>2019</v>
      </c>
      <c r="E342" s="61">
        <f t="shared" si="14"/>
        <v>1430</v>
      </c>
      <c r="F342" s="66">
        <f t="shared" si="16"/>
        <v>0</v>
      </c>
      <c r="G342" s="66">
        <f t="shared" si="16"/>
        <v>0</v>
      </c>
      <c r="H342" s="66">
        <f t="shared" si="16"/>
        <v>1430</v>
      </c>
      <c r="I342" s="70">
        <f t="shared" si="16"/>
        <v>0</v>
      </c>
      <c r="J342" s="83"/>
      <c r="K342" s="84"/>
    </row>
    <row r="343" spans="1:11" ht="15.75">
      <c r="A343" s="71"/>
      <c r="B343" s="82"/>
      <c r="C343" s="79"/>
      <c r="D343" s="62">
        <v>2020</v>
      </c>
      <c r="E343" s="61">
        <f t="shared" si="14"/>
        <v>700</v>
      </c>
      <c r="F343" s="66">
        <f t="shared" si="16"/>
        <v>0</v>
      </c>
      <c r="G343" s="66">
        <f t="shared" si="16"/>
        <v>0</v>
      </c>
      <c r="H343" s="66">
        <f t="shared" si="16"/>
        <v>700</v>
      </c>
      <c r="I343" s="70">
        <f t="shared" si="16"/>
        <v>0</v>
      </c>
      <c r="J343" s="83"/>
      <c r="K343" s="84"/>
    </row>
    <row r="344" spans="1:11" ht="15.75">
      <c r="A344" s="71"/>
      <c r="B344" s="82"/>
      <c r="C344" s="79"/>
      <c r="D344" s="62">
        <v>2021</v>
      </c>
      <c r="E344" s="61">
        <f t="shared" si="14"/>
        <v>350</v>
      </c>
      <c r="F344" s="66">
        <f t="shared" si="16"/>
        <v>0</v>
      </c>
      <c r="G344" s="66">
        <f t="shared" si="16"/>
        <v>0</v>
      </c>
      <c r="H344" s="66">
        <f t="shared" si="16"/>
        <v>350</v>
      </c>
      <c r="I344" s="70">
        <f t="shared" si="16"/>
        <v>0</v>
      </c>
      <c r="J344" s="83"/>
      <c r="K344" s="84"/>
    </row>
    <row r="345" spans="1:11" ht="15.75" customHeight="1">
      <c r="A345" s="71"/>
      <c r="B345" s="82"/>
      <c r="C345" s="67"/>
      <c r="D345" s="62">
        <v>2022</v>
      </c>
      <c r="E345" s="61">
        <f t="shared" si="14"/>
        <v>350</v>
      </c>
      <c r="F345" s="66">
        <f t="shared" si="16"/>
        <v>0</v>
      </c>
      <c r="G345" s="66">
        <f t="shared" si="16"/>
        <v>0</v>
      </c>
      <c r="H345" s="66">
        <f t="shared" si="16"/>
        <v>350</v>
      </c>
      <c r="I345" s="70">
        <f t="shared" si="16"/>
        <v>0</v>
      </c>
      <c r="J345" s="83"/>
      <c r="K345" s="84"/>
    </row>
    <row r="346" spans="1:11" ht="15.75" customHeight="1">
      <c r="A346" s="71"/>
      <c r="B346" s="82"/>
      <c r="C346" s="67"/>
      <c r="D346" s="62">
        <v>2023</v>
      </c>
      <c r="E346" s="61">
        <f t="shared" si="14"/>
        <v>350</v>
      </c>
      <c r="F346" s="66">
        <f t="shared" si="16"/>
        <v>0</v>
      </c>
      <c r="G346" s="66">
        <f t="shared" si="16"/>
        <v>0</v>
      </c>
      <c r="H346" s="66">
        <f t="shared" si="16"/>
        <v>350</v>
      </c>
      <c r="I346" s="70">
        <f t="shared" si="16"/>
        <v>0</v>
      </c>
      <c r="J346" s="83"/>
      <c r="K346" s="84"/>
    </row>
    <row r="347" spans="1:11" ht="15.75" customHeight="1">
      <c r="A347" s="71"/>
      <c r="B347" s="82"/>
      <c r="C347" s="67"/>
      <c r="D347" s="62">
        <v>2024</v>
      </c>
      <c r="E347" s="61">
        <f t="shared" si="14"/>
        <v>350</v>
      </c>
      <c r="F347" s="66">
        <f t="shared" si="16"/>
        <v>0</v>
      </c>
      <c r="G347" s="66">
        <f t="shared" si="16"/>
        <v>0</v>
      </c>
      <c r="H347" s="66">
        <f t="shared" si="16"/>
        <v>350</v>
      </c>
      <c r="I347" s="70">
        <f t="shared" si="16"/>
        <v>0</v>
      </c>
      <c r="J347" s="83"/>
      <c r="K347" s="84"/>
    </row>
    <row r="348" spans="1:11" ht="15" customHeight="1">
      <c r="A348" s="81" t="s">
        <v>81</v>
      </c>
      <c r="B348" s="84" t="s">
        <v>82</v>
      </c>
      <c r="C348" s="85"/>
      <c r="D348" s="57" t="s">
        <v>15</v>
      </c>
      <c r="E348" s="61">
        <f t="shared" si="14"/>
        <v>7877.5</v>
      </c>
      <c r="F348" s="66">
        <f>F367</f>
        <v>0</v>
      </c>
      <c r="G348" s="66">
        <f>SUM(G349:G358)</f>
        <v>0</v>
      </c>
      <c r="H348" s="66">
        <f>SUM(H349:H358)</f>
        <v>7877.5</v>
      </c>
      <c r="I348" s="70">
        <f>SUM(I349:I358)</f>
        <v>0</v>
      </c>
      <c r="J348" s="83"/>
      <c r="K348" s="84"/>
    </row>
    <row r="349" spans="1:11" ht="15.75">
      <c r="A349" s="81"/>
      <c r="B349" s="84"/>
      <c r="C349" s="85"/>
      <c r="D349" s="57">
        <v>2015</v>
      </c>
      <c r="E349" s="61">
        <f t="shared" si="14"/>
        <v>936</v>
      </c>
      <c r="F349" s="61">
        <v>0</v>
      </c>
      <c r="G349" s="61">
        <v>0</v>
      </c>
      <c r="H349" s="66">
        <v>936</v>
      </c>
      <c r="I349" s="72">
        <v>0</v>
      </c>
      <c r="J349" s="83"/>
      <c r="K349" s="84"/>
    </row>
    <row r="350" spans="1:11" ht="15.75">
      <c r="A350" s="81"/>
      <c r="B350" s="84"/>
      <c r="C350" s="85"/>
      <c r="D350" s="57">
        <v>2016</v>
      </c>
      <c r="E350" s="61">
        <f t="shared" si="14"/>
        <v>948.5</v>
      </c>
      <c r="F350" s="61">
        <v>0</v>
      </c>
      <c r="G350" s="61">
        <v>0</v>
      </c>
      <c r="H350" s="66">
        <v>948.5</v>
      </c>
      <c r="I350" s="72">
        <v>0</v>
      </c>
      <c r="J350" s="83"/>
      <c r="K350" s="84"/>
    </row>
    <row r="351" spans="1:11" ht="15.75">
      <c r="A351" s="81"/>
      <c r="B351" s="84"/>
      <c r="C351" s="85"/>
      <c r="D351" s="57">
        <v>2017</v>
      </c>
      <c r="E351" s="61">
        <f t="shared" si="14"/>
        <v>1413</v>
      </c>
      <c r="F351" s="61">
        <v>0</v>
      </c>
      <c r="G351" s="61">
        <v>0</v>
      </c>
      <c r="H351" s="66">
        <v>1413</v>
      </c>
      <c r="I351" s="72">
        <v>0</v>
      </c>
      <c r="J351" s="83"/>
      <c r="K351" s="84"/>
    </row>
    <row r="352" spans="1:11" ht="15.75">
      <c r="A352" s="81"/>
      <c r="B352" s="84"/>
      <c r="C352" s="85"/>
      <c r="D352" s="62">
        <v>2018</v>
      </c>
      <c r="E352" s="61">
        <f t="shared" ref="E352:E358" si="17">SUM(F352:I352)</f>
        <v>1050</v>
      </c>
      <c r="F352" s="61">
        <v>0</v>
      </c>
      <c r="G352" s="61">
        <v>0</v>
      </c>
      <c r="H352" s="66">
        <v>1050</v>
      </c>
      <c r="I352" s="72">
        <v>0</v>
      </c>
      <c r="J352" s="83"/>
      <c r="K352" s="84"/>
    </row>
    <row r="353" spans="1:11" ht="15.75">
      <c r="A353" s="81"/>
      <c r="B353" s="84"/>
      <c r="C353" s="85"/>
      <c r="D353" s="62">
        <v>2019</v>
      </c>
      <c r="E353" s="61">
        <f t="shared" si="17"/>
        <v>1430</v>
      </c>
      <c r="F353" s="61">
        <v>0</v>
      </c>
      <c r="G353" s="61">
        <v>0</v>
      </c>
      <c r="H353" s="66">
        <f>580+550+50+250</f>
        <v>1430</v>
      </c>
      <c r="I353" s="72">
        <v>0</v>
      </c>
      <c r="J353" s="83"/>
      <c r="K353" s="84"/>
    </row>
    <row r="354" spans="1:11" ht="15.75">
      <c r="A354" s="81"/>
      <c r="B354" s="84"/>
      <c r="C354" s="85"/>
      <c r="D354" s="62">
        <v>2020</v>
      </c>
      <c r="E354" s="61">
        <f t="shared" si="17"/>
        <v>700</v>
      </c>
      <c r="F354" s="61">
        <v>0</v>
      </c>
      <c r="G354" s="61">
        <v>0</v>
      </c>
      <c r="H354" s="66">
        <f>400+300</f>
        <v>700</v>
      </c>
      <c r="I354" s="72">
        <v>0</v>
      </c>
      <c r="J354" s="83"/>
      <c r="K354" s="84"/>
    </row>
    <row r="355" spans="1:11" ht="15.75">
      <c r="A355" s="81"/>
      <c r="B355" s="84"/>
      <c r="C355" s="85"/>
      <c r="D355" s="73">
        <v>2021</v>
      </c>
      <c r="E355" s="61">
        <f t="shared" si="17"/>
        <v>350</v>
      </c>
      <c r="F355" s="61">
        <v>0</v>
      </c>
      <c r="G355" s="61">
        <v>0</v>
      </c>
      <c r="H355" s="74">
        <v>350</v>
      </c>
      <c r="I355" s="72">
        <v>0</v>
      </c>
      <c r="J355" s="83"/>
      <c r="K355" s="84"/>
    </row>
    <row r="356" spans="1:11" ht="15.75">
      <c r="A356" s="81"/>
      <c r="B356" s="84"/>
      <c r="C356" s="62"/>
      <c r="D356" s="62">
        <v>2022</v>
      </c>
      <c r="E356" s="61">
        <f t="shared" si="17"/>
        <v>350</v>
      </c>
      <c r="F356" s="61">
        <v>0</v>
      </c>
      <c r="G356" s="61">
        <v>0</v>
      </c>
      <c r="H356" s="66">
        <v>350</v>
      </c>
      <c r="I356" s="72">
        <v>0</v>
      </c>
      <c r="J356" s="83"/>
      <c r="K356" s="84"/>
    </row>
    <row r="357" spans="1:11" ht="15.75">
      <c r="A357" s="81"/>
      <c r="B357" s="84"/>
      <c r="C357" s="62"/>
      <c r="D357" s="62">
        <v>2023</v>
      </c>
      <c r="E357" s="61">
        <f t="shared" si="17"/>
        <v>350</v>
      </c>
      <c r="F357" s="61">
        <v>0</v>
      </c>
      <c r="G357" s="61">
        <v>0</v>
      </c>
      <c r="H357" s="66">
        <v>350</v>
      </c>
      <c r="I357" s="72">
        <v>0</v>
      </c>
      <c r="J357" s="83"/>
      <c r="K357" s="84"/>
    </row>
    <row r="358" spans="1:11" ht="15.75">
      <c r="A358" s="81"/>
      <c r="B358" s="84"/>
      <c r="C358" s="62"/>
      <c r="D358" s="62">
        <v>2024</v>
      </c>
      <c r="E358" s="61">
        <f t="shared" si="17"/>
        <v>350</v>
      </c>
      <c r="F358" s="61">
        <v>0</v>
      </c>
      <c r="G358" s="61">
        <v>0</v>
      </c>
      <c r="H358" s="66">
        <v>350</v>
      </c>
      <c r="I358" s="72">
        <v>0</v>
      </c>
      <c r="J358" s="83"/>
      <c r="K358" s="84"/>
    </row>
    <row r="359" spans="1:11" ht="15.75">
      <c r="A359" s="7"/>
      <c r="B359" s="8"/>
      <c r="C359" s="8"/>
      <c r="D359" s="8"/>
      <c r="E359" s="9"/>
      <c r="F359" s="10"/>
      <c r="G359" s="10"/>
      <c r="H359" s="10"/>
      <c r="I359" s="10"/>
      <c r="J359" s="7"/>
      <c r="K359" s="8"/>
    </row>
    <row r="360" spans="1:11" ht="24" customHeight="1">
      <c r="A360" s="7"/>
      <c r="B360" s="8"/>
      <c r="C360" s="8"/>
      <c r="D360" s="8"/>
      <c r="E360" s="9"/>
      <c r="F360" s="10"/>
      <c r="G360" s="10"/>
      <c r="H360" s="10"/>
      <c r="I360" s="10"/>
      <c r="J360" s="7"/>
      <c r="K360" s="8"/>
    </row>
    <row r="361" spans="1:11" ht="30.75" customHeight="1">
      <c r="A361" s="77" t="s">
        <v>83</v>
      </c>
      <c r="B361" s="77"/>
      <c r="C361" s="77"/>
      <c r="D361" s="77"/>
      <c r="E361" s="77"/>
      <c r="F361" s="77"/>
      <c r="G361" s="77"/>
      <c r="H361" s="77"/>
      <c r="I361" s="77"/>
      <c r="J361" s="77"/>
      <c r="K361" s="77"/>
    </row>
    <row r="362" spans="1:11" ht="15.75">
      <c r="A362" s="11"/>
      <c r="B362" s="12"/>
      <c r="C362" s="12"/>
      <c r="D362" s="12"/>
      <c r="E362" s="13"/>
      <c r="F362" s="13"/>
      <c r="G362" s="13"/>
      <c r="H362" s="13"/>
      <c r="I362" s="13"/>
      <c r="J362" s="14"/>
      <c r="K362" s="12"/>
    </row>
    <row r="363" spans="1:11">
      <c r="A363" s="15"/>
      <c r="B363" s="16"/>
      <c r="C363" s="16"/>
      <c r="D363" s="16"/>
      <c r="E363" s="17"/>
      <c r="F363" s="17"/>
      <c r="G363" s="17"/>
      <c r="H363" s="17"/>
      <c r="I363" s="17"/>
      <c r="J363" s="18"/>
      <c r="K363" s="16"/>
    </row>
    <row r="364" spans="1:11">
      <c r="A364" s="15"/>
      <c r="B364" s="16"/>
      <c r="C364" s="16"/>
      <c r="D364" s="16"/>
      <c r="E364" s="17"/>
      <c r="F364" s="17"/>
      <c r="G364" s="17"/>
      <c r="H364" s="17"/>
      <c r="I364" s="17"/>
      <c r="J364" s="18"/>
      <c r="K364" s="16"/>
    </row>
    <row r="365" spans="1:11">
      <c r="A365" s="15"/>
      <c r="B365" s="16"/>
      <c r="C365" s="16"/>
      <c r="D365" s="16"/>
      <c r="E365" s="17"/>
      <c r="F365" s="17"/>
      <c r="G365" s="17"/>
      <c r="H365" s="17"/>
      <c r="I365" s="17"/>
      <c r="J365" s="18"/>
      <c r="K365" s="16"/>
    </row>
    <row r="366" spans="1:11">
      <c r="A366" s="15"/>
      <c r="B366" s="16"/>
      <c r="C366" s="16"/>
      <c r="D366" s="16"/>
      <c r="E366" s="17"/>
      <c r="F366" s="17"/>
      <c r="G366" s="17"/>
      <c r="H366" s="17"/>
      <c r="I366" s="17"/>
      <c r="J366" s="18"/>
      <c r="K366" s="16"/>
    </row>
    <row r="367" spans="1:11">
      <c r="A367" s="15"/>
      <c r="B367" s="16"/>
      <c r="C367" s="16"/>
      <c r="D367" s="16"/>
      <c r="E367" s="17"/>
      <c r="F367" s="17"/>
      <c r="G367" s="17"/>
      <c r="H367" s="17"/>
      <c r="I367" s="17"/>
      <c r="J367" s="18"/>
      <c r="K367" s="16"/>
    </row>
    <row r="368" spans="1:11">
      <c r="A368" s="15"/>
      <c r="B368" s="16"/>
      <c r="C368" s="16"/>
      <c r="D368" s="16"/>
      <c r="E368" s="17"/>
      <c r="F368" s="17"/>
      <c r="G368" s="17"/>
      <c r="H368" s="17"/>
      <c r="I368" s="17"/>
      <c r="J368" s="18"/>
      <c r="K368" s="16"/>
    </row>
    <row r="369" spans="1:11">
      <c r="A369" s="15"/>
      <c r="B369" s="16"/>
      <c r="C369" s="16"/>
      <c r="D369" s="16"/>
      <c r="E369" s="16"/>
      <c r="F369" s="16"/>
      <c r="G369" s="16"/>
      <c r="H369" s="16"/>
      <c r="I369" s="16"/>
      <c r="J369" s="18"/>
      <c r="K369" s="16"/>
    </row>
    <row r="370" spans="1:11">
      <c r="A370" s="15"/>
      <c r="B370" s="16"/>
      <c r="C370" s="16"/>
      <c r="D370" s="16"/>
      <c r="E370" s="16"/>
      <c r="F370" s="16"/>
      <c r="G370" s="16"/>
      <c r="H370" s="16"/>
      <c r="I370" s="16"/>
      <c r="J370" s="18"/>
      <c r="K370" s="16"/>
    </row>
    <row r="371" spans="1:11">
      <c r="A371" s="19"/>
    </row>
    <row r="372" spans="1:11">
      <c r="A372" s="19"/>
    </row>
    <row r="373" spans="1:11">
      <c r="A373" s="19"/>
    </row>
    <row r="374" spans="1:11">
      <c r="A374" s="19"/>
    </row>
    <row r="375" spans="1:11">
      <c r="A375" s="19"/>
    </row>
    <row r="376" spans="1:11">
      <c r="A376" s="19"/>
    </row>
    <row r="377" spans="1:11">
      <c r="A377" s="19"/>
    </row>
    <row r="378" spans="1:11">
      <c r="A378" s="19"/>
    </row>
    <row r="379" spans="1:11">
      <c r="A379" s="19"/>
    </row>
    <row r="380" spans="1:11">
      <c r="A380" s="19"/>
    </row>
    <row r="381" spans="1:11">
      <c r="A381" s="19"/>
    </row>
    <row r="382" spans="1:11">
      <c r="A382" s="19"/>
    </row>
    <row r="383" spans="1:11">
      <c r="A383" s="19"/>
    </row>
    <row r="384" spans="1:11">
      <c r="A384" s="19"/>
    </row>
    <row r="385" spans="1:1">
      <c r="A385" s="19"/>
    </row>
    <row r="386" spans="1:1">
      <c r="A386" s="19"/>
    </row>
    <row r="387" spans="1:1">
      <c r="A387" s="19"/>
    </row>
    <row r="388" spans="1:1">
      <c r="A388" s="19"/>
    </row>
    <row r="389" spans="1:1">
      <c r="A389" s="19"/>
    </row>
    <row r="390" spans="1:1">
      <c r="A390" s="19"/>
    </row>
    <row r="391" spans="1:1">
      <c r="A391" s="19"/>
    </row>
    <row r="392" spans="1:1">
      <c r="A392" s="19"/>
    </row>
    <row r="393" spans="1:1">
      <c r="A393" s="19"/>
    </row>
    <row r="394" spans="1:1">
      <c r="A394" s="19"/>
    </row>
    <row r="395" spans="1:1">
      <c r="A395" s="19"/>
    </row>
    <row r="396" spans="1:1">
      <c r="A396" s="19"/>
    </row>
    <row r="397" spans="1:1">
      <c r="A397" s="19"/>
    </row>
    <row r="398" spans="1:1">
      <c r="A398" s="19"/>
    </row>
    <row r="399" spans="1:1">
      <c r="A399" s="19"/>
    </row>
    <row r="400" spans="1:1">
      <c r="A400" s="19"/>
    </row>
    <row r="401" spans="1:1">
      <c r="A401" s="19"/>
    </row>
    <row r="402" spans="1:1">
      <c r="A402" s="19"/>
    </row>
    <row r="403" spans="1:1">
      <c r="A403" s="19"/>
    </row>
    <row r="404" spans="1:1">
      <c r="A404" s="19"/>
    </row>
    <row r="405" spans="1:1">
      <c r="A405" s="19"/>
    </row>
    <row r="406" spans="1:1">
      <c r="A406" s="19"/>
    </row>
    <row r="407" spans="1:1">
      <c r="A407" s="19"/>
    </row>
    <row r="408" spans="1:1">
      <c r="A408" s="19"/>
    </row>
    <row r="409" spans="1:1">
      <c r="A409" s="19"/>
    </row>
    <row r="410" spans="1:1">
      <c r="A410" s="19"/>
    </row>
    <row r="411" spans="1:1">
      <c r="A411" s="19"/>
    </row>
    <row r="412" spans="1:1">
      <c r="A412" s="19"/>
    </row>
    <row r="413" spans="1:1">
      <c r="A413" s="19"/>
    </row>
    <row r="414" spans="1:1">
      <c r="A414" s="19"/>
    </row>
    <row r="415" spans="1:1">
      <c r="A415" s="19"/>
    </row>
    <row r="416" spans="1:1">
      <c r="A416" s="19"/>
    </row>
    <row r="417" spans="1:1">
      <c r="A417" s="19"/>
    </row>
    <row r="418" spans="1:1">
      <c r="A418" s="19"/>
    </row>
    <row r="419" spans="1:1">
      <c r="A419" s="19"/>
    </row>
    <row r="420" spans="1:1">
      <c r="A420" s="19"/>
    </row>
    <row r="421" spans="1:1">
      <c r="A421" s="19"/>
    </row>
    <row r="422" spans="1:1">
      <c r="A422" s="19"/>
    </row>
    <row r="423" spans="1:1">
      <c r="A423" s="19"/>
    </row>
    <row r="424" spans="1:1">
      <c r="A424" s="19"/>
    </row>
    <row r="425" spans="1:1">
      <c r="A425" s="19"/>
    </row>
    <row r="426" spans="1:1">
      <c r="A426" s="19"/>
    </row>
    <row r="427" spans="1:1">
      <c r="A427" s="19"/>
    </row>
    <row r="428" spans="1:1">
      <c r="A428" s="19"/>
    </row>
    <row r="429" spans="1:1">
      <c r="A429" s="19"/>
    </row>
    <row r="430" spans="1:1">
      <c r="A430" s="19"/>
    </row>
    <row r="431" spans="1:1">
      <c r="A431" s="19"/>
    </row>
    <row r="432" spans="1:1">
      <c r="A432" s="19"/>
    </row>
    <row r="433" spans="1:1">
      <c r="A433" s="19"/>
    </row>
    <row r="434" spans="1:1">
      <c r="A434" s="19"/>
    </row>
    <row r="435" spans="1:1">
      <c r="A435" s="19"/>
    </row>
    <row r="436" spans="1:1">
      <c r="A436" s="19"/>
    </row>
    <row r="437" spans="1:1">
      <c r="A437" s="19"/>
    </row>
    <row r="438" spans="1:1">
      <c r="A438" s="19"/>
    </row>
    <row r="439" spans="1:1">
      <c r="A439" s="19"/>
    </row>
    <row r="440" spans="1:1">
      <c r="A440" s="19"/>
    </row>
    <row r="441" spans="1:1">
      <c r="A441" s="19"/>
    </row>
    <row r="442" spans="1:1">
      <c r="A442" s="19"/>
    </row>
    <row r="443" spans="1:1">
      <c r="A443" s="19"/>
    </row>
    <row r="444" spans="1:1">
      <c r="A444" s="19"/>
    </row>
    <row r="445" spans="1:1">
      <c r="A445" s="19"/>
    </row>
    <row r="446" spans="1:1">
      <c r="A446" s="19"/>
    </row>
    <row r="447" spans="1:1">
      <c r="A447" s="19"/>
    </row>
    <row r="448" spans="1:1">
      <c r="A448" s="19"/>
    </row>
    <row r="449" spans="1:1">
      <c r="A449" s="19"/>
    </row>
    <row r="450" spans="1:1">
      <c r="A450" s="19"/>
    </row>
    <row r="451" spans="1:1">
      <c r="A451" s="19"/>
    </row>
    <row r="452" spans="1:1">
      <c r="A452" s="19"/>
    </row>
    <row r="453" spans="1:1">
      <c r="A453" s="19"/>
    </row>
    <row r="454" spans="1:1">
      <c r="A454" s="19"/>
    </row>
    <row r="455" spans="1:1">
      <c r="A455" s="19"/>
    </row>
    <row r="456" spans="1:1">
      <c r="A456" s="19"/>
    </row>
    <row r="457" spans="1:1">
      <c r="A457" s="19"/>
    </row>
    <row r="458" spans="1:1">
      <c r="A458" s="19"/>
    </row>
    <row r="459" spans="1:1">
      <c r="A459" s="19"/>
    </row>
    <row r="460" spans="1:1">
      <c r="A460" s="19"/>
    </row>
    <row r="461" spans="1:1">
      <c r="A461" s="19"/>
    </row>
    <row r="462" spans="1:1">
      <c r="A462" s="19"/>
    </row>
    <row r="463" spans="1:1">
      <c r="A463" s="19"/>
    </row>
    <row r="464" spans="1:1">
      <c r="A464" s="19"/>
    </row>
    <row r="465" spans="1:1">
      <c r="A465" s="19"/>
    </row>
    <row r="466" spans="1:1">
      <c r="A466" s="19"/>
    </row>
    <row r="467" spans="1:1">
      <c r="A467" s="19"/>
    </row>
    <row r="468" spans="1:1">
      <c r="A468" s="19"/>
    </row>
    <row r="469" spans="1:1">
      <c r="A469" s="19"/>
    </row>
    <row r="470" spans="1:1">
      <c r="A470" s="19"/>
    </row>
    <row r="471" spans="1:1">
      <c r="A471" s="19"/>
    </row>
    <row r="472" spans="1:1">
      <c r="A472" s="19"/>
    </row>
    <row r="473" spans="1:1">
      <c r="A473" s="19"/>
    </row>
    <row r="474" spans="1:1">
      <c r="A474" s="19"/>
    </row>
    <row r="475" spans="1:1">
      <c r="A475" s="19"/>
    </row>
    <row r="476" spans="1:1">
      <c r="A476" s="19"/>
    </row>
    <row r="477" spans="1:1">
      <c r="A477" s="19"/>
    </row>
    <row r="478" spans="1:1">
      <c r="A478" s="19"/>
    </row>
    <row r="479" spans="1:1">
      <c r="A479" s="19"/>
    </row>
    <row r="480" spans="1:1">
      <c r="A480" s="19"/>
    </row>
    <row r="481" spans="1:1">
      <c r="A481" s="19"/>
    </row>
    <row r="482" spans="1:1">
      <c r="A482" s="19"/>
    </row>
    <row r="483" spans="1:1">
      <c r="A483" s="19"/>
    </row>
    <row r="484" spans="1:1">
      <c r="A484" s="19"/>
    </row>
    <row r="485" spans="1:1">
      <c r="A485" s="19"/>
    </row>
    <row r="486" spans="1:1">
      <c r="A486" s="19"/>
    </row>
    <row r="487" spans="1:1">
      <c r="A487" s="19"/>
    </row>
    <row r="488" spans="1:1">
      <c r="A488" s="19"/>
    </row>
  </sheetData>
  <mergeCells count="128">
    <mergeCell ref="I1:K1"/>
    <mergeCell ref="I2:K2"/>
    <mergeCell ref="A5:K5"/>
    <mergeCell ref="A6:A8"/>
    <mergeCell ref="B6:B8"/>
    <mergeCell ref="C6:C8"/>
    <mergeCell ref="D6:D8"/>
    <mergeCell ref="E6:I6"/>
    <mergeCell ref="J6:J8"/>
    <mergeCell ref="K6:K8"/>
    <mergeCell ref="E7:E8"/>
    <mergeCell ref="F7:I7"/>
    <mergeCell ref="A10:A20"/>
    <mergeCell ref="B10:B20"/>
    <mergeCell ref="C10:C20"/>
    <mergeCell ref="J10:J20"/>
    <mergeCell ref="K10:K20"/>
    <mergeCell ref="A21:A31"/>
    <mergeCell ref="B21:B31"/>
    <mergeCell ref="C21:C31"/>
    <mergeCell ref="J21:J42"/>
    <mergeCell ref="K21:K42"/>
    <mergeCell ref="A32:A42"/>
    <mergeCell ref="B32:B42"/>
    <mergeCell ref="C32:C42"/>
    <mergeCell ref="A43:A53"/>
    <mergeCell ref="B43:B53"/>
    <mergeCell ref="C43:C53"/>
    <mergeCell ref="J43:J108"/>
    <mergeCell ref="K43:K108"/>
    <mergeCell ref="A54:A64"/>
    <mergeCell ref="B54:B64"/>
    <mergeCell ref="C54:C64"/>
    <mergeCell ref="A65:A75"/>
    <mergeCell ref="B65:B75"/>
    <mergeCell ref="C65:C75"/>
    <mergeCell ref="A76:A86"/>
    <mergeCell ref="B76:B86"/>
    <mergeCell ref="C76:C86"/>
    <mergeCell ref="A87:A97"/>
    <mergeCell ref="B87:B97"/>
    <mergeCell ref="C87:C97"/>
    <mergeCell ref="A98:A108"/>
    <mergeCell ref="B98:B108"/>
    <mergeCell ref="C98:C108"/>
    <mergeCell ref="A109:A119"/>
    <mergeCell ref="B109:B119"/>
    <mergeCell ref="C109:C119"/>
    <mergeCell ref="J109:J119"/>
    <mergeCell ref="K109:K119"/>
    <mergeCell ref="A120:A130"/>
    <mergeCell ref="B120:B130"/>
    <mergeCell ref="C120:C130"/>
    <mergeCell ref="J120:J141"/>
    <mergeCell ref="K120:K163"/>
    <mergeCell ref="A131:A141"/>
    <mergeCell ref="B131:B141"/>
    <mergeCell ref="C131:C141"/>
    <mergeCell ref="A142:A152"/>
    <mergeCell ref="B142:B152"/>
    <mergeCell ref="C142:C152"/>
    <mergeCell ref="J142:J152"/>
    <mergeCell ref="A153:A163"/>
    <mergeCell ref="B153:B163"/>
    <mergeCell ref="C153:C163"/>
    <mergeCell ref="J153:J163"/>
    <mergeCell ref="A164:A174"/>
    <mergeCell ref="B164:B174"/>
    <mergeCell ref="C164:C174"/>
    <mergeCell ref="J164:J262"/>
    <mergeCell ref="K164:K262"/>
    <mergeCell ref="A175:A185"/>
    <mergeCell ref="B175:B185"/>
    <mergeCell ref="C175:C185"/>
    <mergeCell ref="A186:A196"/>
    <mergeCell ref="B186:B196"/>
    <mergeCell ref="C186:C196"/>
    <mergeCell ref="A197:A207"/>
    <mergeCell ref="B197:B207"/>
    <mergeCell ref="C197:C207"/>
    <mergeCell ref="A208:A218"/>
    <mergeCell ref="B208:B218"/>
    <mergeCell ref="C208:C218"/>
    <mergeCell ref="A219:A229"/>
    <mergeCell ref="B219:B229"/>
    <mergeCell ref="C219:C229"/>
    <mergeCell ref="A230:A240"/>
    <mergeCell ref="B230:B240"/>
    <mergeCell ref="C230:C237"/>
    <mergeCell ref="A241:A251"/>
    <mergeCell ref="B241:B251"/>
    <mergeCell ref="C241:C248"/>
    <mergeCell ref="A252:A262"/>
    <mergeCell ref="B252:B262"/>
    <mergeCell ref="C252:C259"/>
    <mergeCell ref="A263:A273"/>
    <mergeCell ref="B263:B273"/>
    <mergeCell ref="C263:C270"/>
    <mergeCell ref="J263:J314"/>
    <mergeCell ref="K263:K314"/>
    <mergeCell ref="A274:A284"/>
    <mergeCell ref="B274:B284"/>
    <mergeCell ref="C274:C281"/>
    <mergeCell ref="A285:A295"/>
    <mergeCell ref="B285:B295"/>
    <mergeCell ref="C285:C292"/>
    <mergeCell ref="A296:A306"/>
    <mergeCell ref="B296:B306"/>
    <mergeCell ref="C296:C303"/>
    <mergeCell ref="A307:A314"/>
    <mergeCell ref="B307:B314"/>
    <mergeCell ref="C307:C314"/>
    <mergeCell ref="A361:K361"/>
    <mergeCell ref="A315:A325"/>
    <mergeCell ref="B315:B325"/>
    <mergeCell ref="C315:C325"/>
    <mergeCell ref="J315:J336"/>
    <mergeCell ref="K315:K336"/>
    <mergeCell ref="A326:A336"/>
    <mergeCell ref="B326:B336"/>
    <mergeCell ref="C326:C333"/>
    <mergeCell ref="B337:B347"/>
    <mergeCell ref="C337:C344"/>
    <mergeCell ref="J337:J358"/>
    <mergeCell ref="K337:K358"/>
    <mergeCell ref="A348:A358"/>
    <mergeCell ref="B348:B358"/>
    <mergeCell ref="C348:C355"/>
  </mergeCells>
  <printOptions horizontalCentered="1"/>
  <pageMargins left="0.78749999999999998" right="0.39374999999999999" top="1.1812499999999999" bottom="0.78749999999999998" header="0.78749999999999998" footer="0.51180555555555496"/>
  <pageSetup paperSize="9" scale="68" firstPageNumber="0" fitToHeight="0" orientation="landscape" horizontalDpi="300" verticalDpi="300" r:id="rId1"/>
  <headerFooter>
    <oddHeader>&amp;C&amp;P</oddHeader>
  </headerFooter>
  <rowBreaks count="11" manualBreakCount="11">
    <brk id="20" max="16383" man="1"/>
    <brk id="53" max="16383" man="1"/>
    <brk id="86" max="16383" man="1"/>
    <brk id="118" max="10" man="1"/>
    <brk id="152" max="16383" man="1"/>
    <brk id="185" max="16383" man="1"/>
    <brk id="218" max="16383" man="1"/>
    <brk id="251" max="16383" man="1"/>
    <brk id="284" max="16383" man="1"/>
    <brk id="314" max="16383" man="1"/>
    <brk id="3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235"/>
  <sheetViews>
    <sheetView view="pageBreakPreview" topLeftCell="A89" zoomScale="75" zoomScaleNormal="70" zoomScalePageLayoutView="75" workbookViewId="0">
      <selection activeCell="E8" sqref="E8"/>
    </sheetView>
  </sheetViews>
  <sheetFormatPr defaultRowHeight="15"/>
  <cols>
    <col min="1" max="1" width="6.28515625" style="1" customWidth="1"/>
    <col min="2" max="2" width="57" style="1" customWidth="1"/>
    <col min="3" max="3" width="11" style="1" customWidth="1"/>
    <col min="4" max="4" width="14.42578125" style="1" customWidth="1"/>
    <col min="5" max="5" width="13.28515625" style="1" customWidth="1"/>
    <col min="6" max="7" width="13.85546875" style="1" customWidth="1"/>
    <col min="8" max="8" width="17" style="1" customWidth="1"/>
    <col min="9" max="257" width="8.7109375" style="1" customWidth="1"/>
    <col min="258" max="1025" width="8.7109375" customWidth="1"/>
  </cols>
  <sheetData>
    <row r="1" spans="1:14" ht="270" customHeight="1">
      <c r="A1" s="20"/>
      <c r="B1" s="20"/>
      <c r="C1" s="20"/>
      <c r="D1" s="20"/>
      <c r="E1" s="103" t="s">
        <v>96</v>
      </c>
      <c r="F1" s="103"/>
      <c r="G1" s="103"/>
      <c r="H1" s="103"/>
      <c r="I1" s="20"/>
    </row>
    <row r="2" spans="1:14" ht="39" customHeight="1">
      <c r="A2" s="20"/>
      <c r="B2" s="104" t="s">
        <v>84</v>
      </c>
      <c r="C2" s="104"/>
      <c r="D2" s="104"/>
      <c r="E2" s="104"/>
      <c r="F2" s="104"/>
      <c r="G2" s="104"/>
      <c r="H2" s="104"/>
      <c r="I2" s="104"/>
    </row>
    <row r="3" spans="1:14" ht="12.75" customHeight="1">
      <c r="A3" s="20"/>
      <c r="B3" s="105"/>
      <c r="C3" s="105"/>
      <c r="D3" s="21"/>
      <c r="E3" s="21"/>
      <c r="F3" s="105"/>
      <c r="G3" s="105"/>
      <c r="H3" s="105"/>
      <c r="I3" s="20"/>
    </row>
    <row r="4" spans="1:14" ht="24.75" customHeight="1">
      <c r="A4" s="97" t="s">
        <v>1</v>
      </c>
      <c r="B4" s="101" t="s">
        <v>2</v>
      </c>
      <c r="C4" s="101" t="s">
        <v>4</v>
      </c>
      <c r="D4" s="106" t="s">
        <v>5</v>
      </c>
      <c r="E4" s="106"/>
      <c r="F4" s="106"/>
      <c r="G4" s="106"/>
      <c r="H4" s="106"/>
      <c r="I4" s="20"/>
    </row>
    <row r="5" spans="1:14" ht="24.75" customHeight="1">
      <c r="A5" s="97"/>
      <c r="B5" s="101"/>
      <c r="C5" s="101"/>
      <c r="D5" s="107" t="s">
        <v>8</v>
      </c>
      <c r="E5" s="107" t="s">
        <v>9</v>
      </c>
      <c r="F5" s="107"/>
      <c r="G5" s="107"/>
      <c r="H5" s="107"/>
      <c r="I5" s="20"/>
    </row>
    <row r="6" spans="1:14" ht="49.5" customHeight="1">
      <c r="A6" s="97"/>
      <c r="B6" s="101"/>
      <c r="C6" s="101"/>
      <c r="D6" s="107"/>
      <c r="E6" s="22" t="s">
        <v>10</v>
      </c>
      <c r="F6" s="22" t="s">
        <v>11</v>
      </c>
      <c r="G6" s="22" t="s">
        <v>12</v>
      </c>
      <c r="H6" s="22" t="s">
        <v>13</v>
      </c>
      <c r="I6" s="20"/>
    </row>
    <row r="7" spans="1:14" ht="15.75">
      <c r="A7" s="23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0"/>
    </row>
    <row r="8" spans="1:14" ht="31.5" customHeight="1">
      <c r="A8" s="100">
        <v>1</v>
      </c>
      <c r="B8" s="101" t="s">
        <v>85</v>
      </c>
      <c r="C8" s="53" t="s">
        <v>15</v>
      </c>
      <c r="D8" s="54">
        <f t="shared" ref="D8:D39" si="0">SUM(E8:H8)</f>
        <v>891841.2</v>
      </c>
      <c r="E8" s="48">
        <f>SUM(E9:E18)</f>
        <v>7091.4</v>
      </c>
      <c r="F8" s="48">
        <f>SUM(F9:F18)</f>
        <v>34711.5</v>
      </c>
      <c r="G8" s="54">
        <f>SUM(G9:G18)</f>
        <v>820815.99999999988</v>
      </c>
      <c r="H8" s="25">
        <f>SUM(H9:H18)</f>
        <v>29222.299999999992</v>
      </c>
      <c r="I8" s="20"/>
      <c r="J8" s="20"/>
      <c r="K8" s="20"/>
      <c r="L8" s="20"/>
      <c r="M8" s="20"/>
      <c r="N8" s="20"/>
    </row>
    <row r="9" spans="1:14" ht="15.75">
      <c r="A9" s="100"/>
      <c r="B9" s="101"/>
      <c r="C9" s="24">
        <v>2015</v>
      </c>
      <c r="D9" s="25">
        <f t="shared" si="0"/>
        <v>74429.2</v>
      </c>
      <c r="E9" s="25">
        <f t="shared" ref="E9:H18" si="1">E20+E97</f>
        <v>55</v>
      </c>
      <c r="F9" s="25">
        <f t="shared" si="1"/>
        <v>8624.4</v>
      </c>
      <c r="G9" s="25">
        <f t="shared" si="1"/>
        <v>59036.3</v>
      </c>
      <c r="H9" s="25">
        <f t="shared" si="1"/>
        <v>6713.5</v>
      </c>
      <c r="I9" s="20"/>
    </row>
    <row r="10" spans="1:14" ht="15.75">
      <c r="A10" s="100"/>
      <c r="B10" s="101"/>
      <c r="C10" s="24">
        <v>2016</v>
      </c>
      <c r="D10" s="25">
        <f t="shared" si="0"/>
        <v>71364.600000000006</v>
      </c>
      <c r="E10" s="25">
        <f t="shared" si="1"/>
        <v>56</v>
      </c>
      <c r="F10" s="25">
        <f t="shared" si="1"/>
        <v>8441</v>
      </c>
      <c r="G10" s="25">
        <f t="shared" si="1"/>
        <v>61335.1</v>
      </c>
      <c r="H10" s="25">
        <f t="shared" si="1"/>
        <v>1532.5</v>
      </c>
      <c r="I10" s="20"/>
    </row>
    <row r="11" spans="1:14" ht="15.75">
      <c r="A11" s="100"/>
      <c r="B11" s="101"/>
      <c r="C11" s="24">
        <v>2017</v>
      </c>
      <c r="D11" s="25">
        <f t="shared" si="0"/>
        <v>83969.3</v>
      </c>
      <c r="E11" s="25">
        <f t="shared" si="1"/>
        <v>60.8</v>
      </c>
      <c r="F11" s="25">
        <f t="shared" si="1"/>
        <v>7350.2999999999993</v>
      </c>
      <c r="G11" s="25">
        <f t="shared" si="1"/>
        <v>73579.399999999994</v>
      </c>
      <c r="H11" s="25">
        <f t="shared" si="1"/>
        <v>2978.8</v>
      </c>
      <c r="I11" s="20"/>
    </row>
    <row r="12" spans="1:14" ht="17.25" customHeight="1">
      <c r="A12" s="100"/>
      <c r="B12" s="101"/>
      <c r="C12" s="26">
        <v>2018</v>
      </c>
      <c r="D12" s="25">
        <f t="shared" si="0"/>
        <v>86916.800000000003</v>
      </c>
      <c r="E12" s="25">
        <f t="shared" si="1"/>
        <v>55.8</v>
      </c>
      <c r="F12" s="25">
        <f t="shared" si="1"/>
        <v>4703.1000000000004</v>
      </c>
      <c r="G12" s="25">
        <f t="shared" si="1"/>
        <v>79377.100000000006</v>
      </c>
      <c r="H12" s="25">
        <f t="shared" si="1"/>
        <v>2780.8</v>
      </c>
      <c r="I12" s="20"/>
    </row>
    <row r="13" spans="1:14" ht="16.5" customHeight="1">
      <c r="A13" s="100"/>
      <c r="B13" s="101"/>
      <c r="C13" s="26">
        <v>2019</v>
      </c>
      <c r="D13" s="25">
        <f t="shared" si="0"/>
        <v>95268.10000000002</v>
      </c>
      <c r="E13" s="25">
        <f t="shared" si="1"/>
        <v>55.8</v>
      </c>
      <c r="F13" s="25">
        <f t="shared" si="1"/>
        <v>1558.3</v>
      </c>
      <c r="G13" s="25">
        <f t="shared" si="1"/>
        <v>90320.300000000017</v>
      </c>
      <c r="H13" s="25">
        <f t="shared" si="1"/>
        <v>3333.7</v>
      </c>
      <c r="I13" s="20"/>
    </row>
    <row r="14" spans="1:14" ht="20.25" customHeight="1">
      <c r="A14" s="100"/>
      <c r="B14" s="101"/>
      <c r="C14" s="26">
        <v>2020</v>
      </c>
      <c r="D14" s="25">
        <f t="shared" si="0"/>
        <v>106451.8</v>
      </c>
      <c r="E14" s="25">
        <f t="shared" si="1"/>
        <v>6808</v>
      </c>
      <c r="F14" s="25">
        <f t="shared" si="1"/>
        <v>3234.2000000000003</v>
      </c>
      <c r="G14" s="25">
        <f>G25+G102</f>
        <v>94033</v>
      </c>
      <c r="H14" s="25">
        <f t="shared" si="1"/>
        <v>2376.6</v>
      </c>
      <c r="I14" s="20"/>
    </row>
    <row r="15" spans="1:14" ht="15.75">
      <c r="A15" s="100"/>
      <c r="B15" s="101"/>
      <c r="C15" s="26">
        <v>2021</v>
      </c>
      <c r="D15" s="25">
        <f t="shared" si="0"/>
        <v>93408.2</v>
      </c>
      <c r="E15" s="25">
        <f t="shared" si="1"/>
        <v>0</v>
      </c>
      <c r="F15" s="25">
        <f t="shared" si="1"/>
        <v>247.9</v>
      </c>
      <c r="G15" s="25">
        <f t="shared" si="1"/>
        <v>90783.7</v>
      </c>
      <c r="H15" s="25">
        <f t="shared" si="1"/>
        <v>2376.6</v>
      </c>
      <c r="I15" s="20"/>
    </row>
    <row r="16" spans="1:14" ht="15.75">
      <c r="A16" s="100"/>
      <c r="B16" s="101"/>
      <c r="C16" s="26">
        <v>2022</v>
      </c>
      <c r="D16" s="25">
        <f t="shared" si="0"/>
        <v>93344.400000000009</v>
      </c>
      <c r="E16" s="25">
        <f t="shared" si="1"/>
        <v>0</v>
      </c>
      <c r="F16" s="25">
        <f t="shared" si="1"/>
        <v>184.1</v>
      </c>
      <c r="G16" s="25">
        <f t="shared" si="1"/>
        <v>90783.7</v>
      </c>
      <c r="H16" s="25">
        <f t="shared" si="1"/>
        <v>2376.6</v>
      </c>
      <c r="I16" s="20"/>
    </row>
    <row r="17" spans="1:9" ht="15.75">
      <c r="A17" s="100"/>
      <c r="B17" s="101"/>
      <c r="C17" s="26">
        <v>2023</v>
      </c>
      <c r="D17" s="25">
        <f t="shared" si="0"/>
        <v>93344.400000000009</v>
      </c>
      <c r="E17" s="25">
        <f t="shared" si="1"/>
        <v>0</v>
      </c>
      <c r="F17" s="25">
        <f t="shared" si="1"/>
        <v>184.1</v>
      </c>
      <c r="G17" s="25">
        <f t="shared" si="1"/>
        <v>90783.7</v>
      </c>
      <c r="H17" s="25">
        <f t="shared" si="1"/>
        <v>2376.6</v>
      </c>
      <c r="I17" s="20"/>
    </row>
    <row r="18" spans="1:9" ht="15.75">
      <c r="A18" s="100"/>
      <c r="B18" s="101"/>
      <c r="C18" s="26">
        <v>2024</v>
      </c>
      <c r="D18" s="25">
        <f t="shared" si="0"/>
        <v>93344.400000000009</v>
      </c>
      <c r="E18" s="25">
        <f t="shared" si="1"/>
        <v>0</v>
      </c>
      <c r="F18" s="25">
        <f t="shared" si="1"/>
        <v>184.1</v>
      </c>
      <c r="G18" s="25">
        <f t="shared" si="1"/>
        <v>90783.7</v>
      </c>
      <c r="H18" s="25">
        <f t="shared" si="1"/>
        <v>2376.6</v>
      </c>
      <c r="I18" s="20"/>
    </row>
    <row r="19" spans="1:9" ht="15" customHeight="1">
      <c r="A19" s="102">
        <v>2</v>
      </c>
      <c r="B19" s="102" t="s">
        <v>86</v>
      </c>
      <c r="C19" s="24" t="s">
        <v>15</v>
      </c>
      <c r="D19" s="25">
        <f t="shared" si="0"/>
        <v>886613.1</v>
      </c>
      <c r="E19" s="25">
        <f>SUM(E20:E29)</f>
        <v>7091.4</v>
      </c>
      <c r="F19" s="25">
        <f>SUM(F20:F29)</f>
        <v>30932</v>
      </c>
      <c r="G19" s="25">
        <f>SUM(G20:G29)</f>
        <v>819367.39999999991</v>
      </c>
      <c r="H19" s="25">
        <f>SUM(H20:H29)</f>
        <v>29222.299999999992</v>
      </c>
      <c r="I19" s="20"/>
    </row>
    <row r="20" spans="1:9" ht="15.75">
      <c r="A20" s="102"/>
      <c r="B20" s="102"/>
      <c r="C20" s="24">
        <v>2015</v>
      </c>
      <c r="D20" s="25">
        <f t="shared" si="0"/>
        <v>74429.2</v>
      </c>
      <c r="E20" s="27">
        <f t="shared" ref="E20:H29" si="2">E31+E42+E53+E64+E75+E86</f>
        <v>55</v>
      </c>
      <c r="F20" s="27">
        <f t="shared" si="2"/>
        <v>8624.4</v>
      </c>
      <c r="G20" s="27">
        <f t="shared" si="2"/>
        <v>59036.3</v>
      </c>
      <c r="H20" s="27">
        <f t="shared" si="2"/>
        <v>6713.5</v>
      </c>
      <c r="I20" s="20"/>
    </row>
    <row r="21" spans="1:9" ht="15.75">
      <c r="A21" s="102"/>
      <c r="B21" s="102"/>
      <c r="C21" s="24">
        <v>2016</v>
      </c>
      <c r="D21" s="25">
        <f t="shared" si="0"/>
        <v>71364.600000000006</v>
      </c>
      <c r="E21" s="27">
        <f t="shared" si="2"/>
        <v>56</v>
      </c>
      <c r="F21" s="27">
        <f t="shared" si="2"/>
        <v>8441</v>
      </c>
      <c r="G21" s="27">
        <f t="shared" si="2"/>
        <v>61335.1</v>
      </c>
      <c r="H21" s="27">
        <f t="shared" si="2"/>
        <v>1532.5</v>
      </c>
      <c r="I21" s="20"/>
    </row>
    <row r="22" spans="1:9" ht="15.75">
      <c r="A22" s="102"/>
      <c r="B22" s="102"/>
      <c r="C22" s="24">
        <v>2017</v>
      </c>
      <c r="D22" s="25">
        <f t="shared" si="0"/>
        <v>83969.3</v>
      </c>
      <c r="E22" s="27">
        <f t="shared" si="2"/>
        <v>60.8</v>
      </c>
      <c r="F22" s="27">
        <f t="shared" si="2"/>
        <v>7350.2999999999993</v>
      </c>
      <c r="G22" s="49">
        <f t="shared" si="2"/>
        <v>73579.399999999994</v>
      </c>
      <c r="H22" s="27">
        <f t="shared" si="2"/>
        <v>2978.8</v>
      </c>
      <c r="I22" s="20"/>
    </row>
    <row r="23" spans="1:9" ht="15.75">
      <c r="A23" s="102"/>
      <c r="B23" s="102"/>
      <c r="C23" s="26">
        <v>2018</v>
      </c>
      <c r="D23" s="25">
        <f t="shared" si="0"/>
        <v>86916.800000000003</v>
      </c>
      <c r="E23" s="27">
        <f t="shared" si="2"/>
        <v>55.8</v>
      </c>
      <c r="F23" s="27">
        <f t="shared" si="2"/>
        <v>4703.1000000000004</v>
      </c>
      <c r="G23" s="49">
        <f t="shared" si="2"/>
        <v>79377.100000000006</v>
      </c>
      <c r="H23" s="27">
        <f t="shared" si="2"/>
        <v>2780.8</v>
      </c>
      <c r="I23" s="20"/>
    </row>
    <row r="24" spans="1:9" ht="15.75">
      <c r="A24" s="102"/>
      <c r="B24" s="102"/>
      <c r="C24" s="26">
        <v>2019</v>
      </c>
      <c r="D24" s="25">
        <f t="shared" si="0"/>
        <v>92570.000000000015</v>
      </c>
      <c r="E24" s="27">
        <f t="shared" si="2"/>
        <v>55.8</v>
      </c>
      <c r="F24" s="27">
        <f t="shared" si="2"/>
        <v>182.29999999999998</v>
      </c>
      <c r="G24" s="49">
        <f t="shared" si="2"/>
        <v>88998.200000000012</v>
      </c>
      <c r="H24" s="27">
        <f t="shared" si="2"/>
        <v>3333.7</v>
      </c>
      <c r="I24" s="20"/>
    </row>
    <row r="25" spans="1:9" ht="15.75">
      <c r="A25" s="102"/>
      <c r="B25" s="102"/>
      <c r="C25" s="26">
        <v>2020</v>
      </c>
      <c r="D25" s="25">
        <f t="shared" si="0"/>
        <v>103921.8</v>
      </c>
      <c r="E25" s="27">
        <f t="shared" si="2"/>
        <v>6808</v>
      </c>
      <c r="F25" s="27">
        <f t="shared" si="2"/>
        <v>830.70000000000016</v>
      </c>
      <c r="G25" s="49">
        <f t="shared" si="2"/>
        <v>93906.5</v>
      </c>
      <c r="H25" s="27">
        <f t="shared" si="2"/>
        <v>2376.6</v>
      </c>
      <c r="I25" s="20"/>
    </row>
    <row r="26" spans="1:9" ht="15.75">
      <c r="A26" s="102"/>
      <c r="B26" s="102"/>
      <c r="C26" s="26">
        <v>2021</v>
      </c>
      <c r="D26" s="25">
        <f t="shared" si="0"/>
        <v>93408.2</v>
      </c>
      <c r="E26" s="27">
        <f t="shared" si="2"/>
        <v>0</v>
      </c>
      <c r="F26" s="27">
        <f t="shared" si="2"/>
        <v>247.9</v>
      </c>
      <c r="G26" s="49">
        <f t="shared" si="2"/>
        <v>90783.7</v>
      </c>
      <c r="H26" s="27">
        <f t="shared" si="2"/>
        <v>2376.6</v>
      </c>
      <c r="I26" s="20"/>
    </row>
    <row r="27" spans="1:9" ht="15.75">
      <c r="A27" s="102"/>
      <c r="B27" s="102"/>
      <c r="C27" s="26">
        <v>2022</v>
      </c>
      <c r="D27" s="25">
        <f t="shared" si="0"/>
        <v>93344.400000000009</v>
      </c>
      <c r="E27" s="27">
        <f t="shared" si="2"/>
        <v>0</v>
      </c>
      <c r="F27" s="27">
        <f t="shared" si="2"/>
        <v>184.1</v>
      </c>
      <c r="G27" s="49">
        <f t="shared" si="2"/>
        <v>90783.7</v>
      </c>
      <c r="H27" s="27">
        <f t="shared" si="2"/>
        <v>2376.6</v>
      </c>
      <c r="I27" s="20"/>
    </row>
    <row r="28" spans="1:9" ht="15.75">
      <c r="A28" s="102"/>
      <c r="B28" s="102"/>
      <c r="C28" s="26">
        <v>2023</v>
      </c>
      <c r="D28" s="25">
        <f t="shared" si="0"/>
        <v>93344.400000000009</v>
      </c>
      <c r="E28" s="27">
        <f t="shared" si="2"/>
        <v>0</v>
      </c>
      <c r="F28" s="27">
        <f t="shared" si="2"/>
        <v>184.1</v>
      </c>
      <c r="G28" s="49">
        <f t="shared" si="2"/>
        <v>90783.7</v>
      </c>
      <c r="H28" s="27">
        <f t="shared" si="2"/>
        <v>2376.6</v>
      </c>
      <c r="I28" s="20"/>
    </row>
    <row r="29" spans="1:9" ht="15.75">
      <c r="A29" s="102"/>
      <c r="B29" s="102"/>
      <c r="C29" s="26">
        <v>2024</v>
      </c>
      <c r="D29" s="25">
        <f t="shared" si="0"/>
        <v>93344.400000000009</v>
      </c>
      <c r="E29" s="27">
        <f t="shared" si="2"/>
        <v>0</v>
      </c>
      <c r="F29" s="27">
        <f t="shared" si="2"/>
        <v>184.1</v>
      </c>
      <c r="G29" s="49">
        <f t="shared" si="2"/>
        <v>90783.7</v>
      </c>
      <c r="H29" s="27">
        <f t="shared" si="2"/>
        <v>2376.6</v>
      </c>
      <c r="I29" s="20"/>
    </row>
    <row r="30" spans="1:9" ht="32.25" customHeight="1">
      <c r="A30" s="99" t="s">
        <v>44</v>
      </c>
      <c r="B30" s="101" t="s">
        <v>17</v>
      </c>
      <c r="C30" s="24" t="s">
        <v>15</v>
      </c>
      <c r="D30" s="25">
        <f t="shared" si="0"/>
        <v>26818.9</v>
      </c>
      <c r="E30" s="28">
        <f>SUM(E31:E40)</f>
        <v>0</v>
      </c>
      <c r="F30" s="28">
        <f>SUM(F31:F40)</f>
        <v>0</v>
      </c>
      <c r="G30" s="52">
        <f>SUM(G31:G40)</f>
        <v>26818.9</v>
      </c>
      <c r="H30" s="28">
        <f>SUM(H31:H40)</f>
        <v>0</v>
      </c>
      <c r="I30" s="20"/>
    </row>
    <row r="31" spans="1:9" ht="15.75">
      <c r="A31" s="99"/>
      <c r="B31" s="101"/>
      <c r="C31" s="24">
        <v>2015</v>
      </c>
      <c r="D31" s="25">
        <f t="shared" si="0"/>
        <v>2630</v>
      </c>
      <c r="E31" s="28">
        <v>0</v>
      </c>
      <c r="F31" s="28">
        <v>0</v>
      </c>
      <c r="G31" s="52">
        <v>2630</v>
      </c>
      <c r="H31" s="28">
        <v>0</v>
      </c>
      <c r="I31" s="20"/>
    </row>
    <row r="32" spans="1:9" ht="15.75">
      <c r="A32" s="99"/>
      <c r="B32" s="101"/>
      <c r="C32" s="24">
        <v>2016</v>
      </c>
      <c r="D32" s="25">
        <f t="shared" si="0"/>
        <v>2454</v>
      </c>
      <c r="E32" s="28">
        <v>0</v>
      </c>
      <c r="F32" s="28">
        <v>0</v>
      </c>
      <c r="G32" s="52">
        <v>2454</v>
      </c>
      <c r="H32" s="28">
        <v>0</v>
      </c>
      <c r="I32" s="20"/>
    </row>
    <row r="33" spans="1:9" ht="15.75">
      <c r="A33" s="99"/>
      <c r="B33" s="101"/>
      <c r="C33" s="24">
        <v>2017</v>
      </c>
      <c r="D33" s="25">
        <f t="shared" si="0"/>
        <v>2436</v>
      </c>
      <c r="E33" s="28">
        <v>0</v>
      </c>
      <c r="F33" s="28">
        <v>0</v>
      </c>
      <c r="G33" s="52">
        <v>2436</v>
      </c>
      <c r="H33" s="28">
        <v>0</v>
      </c>
      <c r="I33" s="20"/>
    </row>
    <row r="34" spans="1:9" ht="15.75">
      <c r="A34" s="99"/>
      <c r="B34" s="101"/>
      <c r="C34" s="26">
        <v>2018</v>
      </c>
      <c r="D34" s="25">
        <f t="shared" si="0"/>
        <v>2631.1</v>
      </c>
      <c r="E34" s="28">
        <v>0</v>
      </c>
      <c r="F34" s="28">
        <v>0</v>
      </c>
      <c r="G34" s="52">
        <v>2631.1</v>
      </c>
      <c r="H34" s="28">
        <v>0</v>
      </c>
      <c r="I34" s="20"/>
    </row>
    <row r="35" spans="1:9" ht="15.75" customHeight="1">
      <c r="A35" s="99"/>
      <c r="B35" s="101"/>
      <c r="C35" s="26">
        <v>2019</v>
      </c>
      <c r="D35" s="25">
        <f t="shared" si="0"/>
        <v>2798</v>
      </c>
      <c r="E35" s="28">
        <v>0</v>
      </c>
      <c r="F35" s="28">
        <v>0</v>
      </c>
      <c r="G35" s="52">
        <f>2748+50</f>
        <v>2798</v>
      </c>
      <c r="H35" s="28">
        <v>0</v>
      </c>
      <c r="I35" s="20"/>
    </row>
    <row r="36" spans="1:9" ht="15.75">
      <c r="A36" s="99"/>
      <c r="B36" s="101"/>
      <c r="C36" s="26">
        <v>2020</v>
      </c>
      <c r="D36" s="25">
        <f t="shared" si="0"/>
        <v>2869.8</v>
      </c>
      <c r="E36" s="28">
        <v>0</v>
      </c>
      <c r="F36" s="28">
        <v>0</v>
      </c>
      <c r="G36" s="61">
        <v>2869.8</v>
      </c>
      <c r="H36" s="28">
        <v>0</v>
      </c>
      <c r="I36" s="20"/>
    </row>
    <row r="37" spans="1:9" ht="15.75">
      <c r="A37" s="99"/>
      <c r="B37" s="101"/>
      <c r="C37" s="26">
        <v>2021</v>
      </c>
      <c r="D37" s="25">
        <f t="shared" si="0"/>
        <v>2750</v>
      </c>
      <c r="E37" s="28">
        <v>0</v>
      </c>
      <c r="F37" s="28">
        <v>0</v>
      </c>
      <c r="G37" s="61">
        <v>2750</v>
      </c>
      <c r="H37" s="28">
        <v>0</v>
      </c>
      <c r="I37" s="20"/>
    </row>
    <row r="38" spans="1:9" ht="15.75">
      <c r="A38" s="99"/>
      <c r="B38" s="101"/>
      <c r="C38" s="26">
        <v>2022</v>
      </c>
      <c r="D38" s="25">
        <f t="shared" si="0"/>
        <v>2750</v>
      </c>
      <c r="E38" s="28">
        <v>0</v>
      </c>
      <c r="F38" s="28">
        <v>0</v>
      </c>
      <c r="G38" s="61">
        <v>2750</v>
      </c>
      <c r="H38" s="28">
        <v>0</v>
      </c>
      <c r="I38" s="20"/>
    </row>
    <row r="39" spans="1:9" ht="15.75">
      <c r="A39" s="99"/>
      <c r="B39" s="101"/>
      <c r="C39" s="26">
        <v>2023</v>
      </c>
      <c r="D39" s="25">
        <f t="shared" si="0"/>
        <v>2750</v>
      </c>
      <c r="E39" s="28">
        <v>0</v>
      </c>
      <c r="F39" s="28">
        <v>0</v>
      </c>
      <c r="G39" s="61">
        <v>2750</v>
      </c>
      <c r="H39" s="28">
        <v>0</v>
      </c>
      <c r="I39" s="20"/>
    </row>
    <row r="40" spans="1:9" ht="15.75">
      <c r="A40" s="99"/>
      <c r="B40" s="101"/>
      <c r="C40" s="26">
        <v>2024</v>
      </c>
      <c r="D40" s="25">
        <f t="shared" ref="D40:D71" si="3">SUM(E40:H40)</f>
        <v>2750</v>
      </c>
      <c r="E40" s="28">
        <v>0</v>
      </c>
      <c r="F40" s="28">
        <v>0</v>
      </c>
      <c r="G40" s="61">
        <v>2750</v>
      </c>
      <c r="H40" s="28">
        <v>0</v>
      </c>
      <c r="I40" s="20"/>
    </row>
    <row r="41" spans="1:9" ht="12.75" customHeight="1">
      <c r="A41" s="97">
        <v>4</v>
      </c>
      <c r="B41" s="98" t="s">
        <v>21</v>
      </c>
      <c r="C41" s="24" t="s">
        <v>15</v>
      </c>
      <c r="D41" s="25">
        <f t="shared" si="3"/>
        <v>656493.80000000005</v>
      </c>
      <c r="E41" s="28">
        <f>SUM(E42:E51)</f>
        <v>6808</v>
      </c>
      <c r="F41" s="28">
        <f>SUM(F42:F51)</f>
        <v>22366.599999999995</v>
      </c>
      <c r="G41" s="76">
        <f>SUM(G42:G51)</f>
        <v>598868.30000000005</v>
      </c>
      <c r="H41" s="28">
        <f>SUM(H42:H51)</f>
        <v>28450.899999999994</v>
      </c>
      <c r="I41" s="20"/>
    </row>
    <row r="42" spans="1:9" ht="15.75">
      <c r="A42" s="97"/>
      <c r="B42" s="98"/>
      <c r="C42" s="24">
        <v>2015</v>
      </c>
      <c r="D42" s="25">
        <f t="shared" si="3"/>
        <v>54595.8</v>
      </c>
      <c r="E42" s="28">
        <v>0</v>
      </c>
      <c r="F42" s="28">
        <v>7185.1</v>
      </c>
      <c r="G42" s="76">
        <v>41087.9</v>
      </c>
      <c r="H42" s="28">
        <v>6322.8</v>
      </c>
      <c r="I42" s="20"/>
    </row>
    <row r="43" spans="1:9" ht="15.75">
      <c r="A43" s="97"/>
      <c r="B43" s="98"/>
      <c r="C43" s="24">
        <v>2016</v>
      </c>
      <c r="D43" s="25">
        <f t="shared" si="3"/>
        <v>52064.800000000003</v>
      </c>
      <c r="E43" s="28">
        <v>0</v>
      </c>
      <c r="F43" s="28">
        <v>7327.5</v>
      </c>
      <c r="G43" s="76">
        <v>43585.5</v>
      </c>
      <c r="H43" s="29">
        <v>1151.8</v>
      </c>
      <c r="I43" s="20"/>
    </row>
    <row r="44" spans="1:9" ht="15.75">
      <c r="A44" s="97"/>
      <c r="B44" s="98"/>
      <c r="C44" s="24">
        <v>2017</v>
      </c>
      <c r="D44" s="25">
        <f t="shared" si="3"/>
        <v>62972.100000000006</v>
      </c>
      <c r="E44" s="28">
        <v>0</v>
      </c>
      <c r="F44" s="28">
        <v>5150</v>
      </c>
      <c r="G44" s="76">
        <v>54843.3</v>
      </c>
      <c r="H44" s="29">
        <v>2978.8</v>
      </c>
      <c r="I44" s="20"/>
    </row>
    <row r="45" spans="1:9" ht="15.75">
      <c r="A45" s="97"/>
      <c r="B45" s="98"/>
      <c r="C45" s="26">
        <v>2018</v>
      </c>
      <c r="D45" s="25">
        <f t="shared" si="3"/>
        <v>63681.9</v>
      </c>
      <c r="E45" s="28">
        <v>0</v>
      </c>
      <c r="F45" s="28">
        <v>1055.2</v>
      </c>
      <c r="G45" s="76">
        <v>59845.9</v>
      </c>
      <c r="H45" s="29">
        <v>2780.8</v>
      </c>
      <c r="I45" s="20"/>
    </row>
    <row r="46" spans="1:9" ht="15.75" customHeight="1">
      <c r="A46" s="97"/>
      <c r="B46" s="98"/>
      <c r="C46" s="26">
        <v>2019</v>
      </c>
      <c r="D46" s="25">
        <f t="shared" si="3"/>
        <v>67393.2</v>
      </c>
      <c r="E46" s="28">
        <v>0</v>
      </c>
      <c r="F46" s="28">
        <v>164.7</v>
      </c>
      <c r="G46" s="76">
        <f>64912.9+25-800-243.1</f>
        <v>63894.8</v>
      </c>
      <c r="H46" s="30">
        <v>3333.7</v>
      </c>
      <c r="I46" s="20"/>
    </row>
    <row r="47" spans="1:9" ht="15.75">
      <c r="A47" s="97"/>
      <c r="B47" s="98"/>
      <c r="C47" s="51">
        <v>2020</v>
      </c>
      <c r="D47" s="48">
        <f t="shared" si="3"/>
        <v>78544.800000000003</v>
      </c>
      <c r="E47" s="52">
        <v>6808</v>
      </c>
      <c r="F47" s="52">
        <f>7565.3-6808</f>
        <v>757.30000000000018</v>
      </c>
      <c r="G47" s="76">
        <f>68297+600-294.1</f>
        <v>68602.899999999994</v>
      </c>
      <c r="H47" s="29">
        <v>2376.6</v>
      </c>
      <c r="I47" s="20"/>
    </row>
    <row r="48" spans="1:9" ht="15.75">
      <c r="A48" s="97"/>
      <c r="B48" s="98"/>
      <c r="C48" s="26">
        <v>2021</v>
      </c>
      <c r="D48" s="25">
        <f t="shared" si="3"/>
        <v>69303.100000000006</v>
      </c>
      <c r="E48" s="28">
        <v>0</v>
      </c>
      <c r="F48" s="28">
        <v>174.5</v>
      </c>
      <c r="G48" s="76">
        <v>66752</v>
      </c>
      <c r="H48" s="29">
        <v>2376.6</v>
      </c>
      <c r="I48" s="20"/>
    </row>
    <row r="49" spans="1:9" ht="15.75">
      <c r="A49" s="97"/>
      <c r="B49" s="98"/>
      <c r="C49" s="26">
        <v>2022</v>
      </c>
      <c r="D49" s="25">
        <f t="shared" si="3"/>
        <v>69312.700000000012</v>
      </c>
      <c r="E49" s="28">
        <v>0</v>
      </c>
      <c r="F49" s="28">
        <v>184.1</v>
      </c>
      <c r="G49" s="76">
        <v>66752</v>
      </c>
      <c r="H49" s="29">
        <v>2376.6</v>
      </c>
      <c r="I49" s="20"/>
    </row>
    <row r="50" spans="1:9" ht="15.75">
      <c r="A50" s="97"/>
      <c r="B50" s="98"/>
      <c r="C50" s="26">
        <v>2023</v>
      </c>
      <c r="D50" s="25">
        <f t="shared" si="3"/>
        <v>69312.700000000012</v>
      </c>
      <c r="E50" s="28">
        <v>0</v>
      </c>
      <c r="F50" s="28">
        <v>184.1</v>
      </c>
      <c r="G50" s="76">
        <v>66752</v>
      </c>
      <c r="H50" s="29">
        <v>2376.6</v>
      </c>
      <c r="I50" s="20"/>
    </row>
    <row r="51" spans="1:9" ht="15.75">
      <c r="A51" s="97"/>
      <c r="B51" s="98"/>
      <c r="C51" s="26">
        <v>2024</v>
      </c>
      <c r="D51" s="25">
        <f t="shared" si="3"/>
        <v>69312.700000000012</v>
      </c>
      <c r="E51" s="28">
        <v>0</v>
      </c>
      <c r="F51" s="28">
        <v>184.1</v>
      </c>
      <c r="G51" s="76">
        <v>66752</v>
      </c>
      <c r="H51" s="29">
        <v>2376.6</v>
      </c>
      <c r="I51" s="20"/>
    </row>
    <row r="52" spans="1:9" ht="12.75" customHeight="1">
      <c r="A52" s="97" t="s">
        <v>73</v>
      </c>
      <c r="B52" s="99" t="s">
        <v>45</v>
      </c>
      <c r="C52" s="24" t="s">
        <v>15</v>
      </c>
      <c r="D52" s="25">
        <f t="shared" si="3"/>
        <v>40477.899999999994</v>
      </c>
      <c r="E52" s="28">
        <f>SUM(E53:E62)</f>
        <v>283.40000000000003</v>
      </c>
      <c r="F52" s="28">
        <f>SUM(F53:F62)</f>
        <v>4364.7999999999993</v>
      </c>
      <c r="G52" s="76">
        <f>SUM(G53:G62)</f>
        <v>35828.5</v>
      </c>
      <c r="H52" s="29">
        <f>SUM(H53:H62)</f>
        <v>1.2</v>
      </c>
      <c r="I52" s="20"/>
    </row>
    <row r="53" spans="1:9" ht="15.75">
      <c r="A53" s="97"/>
      <c r="B53" s="99"/>
      <c r="C53" s="24">
        <v>2015</v>
      </c>
      <c r="D53" s="25">
        <f t="shared" si="3"/>
        <v>3020.2</v>
      </c>
      <c r="E53" s="27">
        <v>55</v>
      </c>
      <c r="F53" s="27">
        <v>639.70000000000005</v>
      </c>
      <c r="G53" s="50">
        <v>2324.3000000000002</v>
      </c>
      <c r="H53" s="31">
        <v>1.2</v>
      </c>
      <c r="I53" s="20"/>
    </row>
    <row r="54" spans="1:9" ht="15.75">
      <c r="A54" s="97"/>
      <c r="B54" s="99"/>
      <c r="C54" s="24">
        <v>2016</v>
      </c>
      <c r="D54" s="25">
        <f t="shared" si="3"/>
        <v>2987.2</v>
      </c>
      <c r="E54" s="27">
        <v>56</v>
      </c>
      <c r="F54" s="27">
        <v>553.1</v>
      </c>
      <c r="G54" s="50">
        <v>2378.1</v>
      </c>
      <c r="H54" s="31">
        <v>0</v>
      </c>
      <c r="I54" s="20"/>
    </row>
    <row r="55" spans="1:9" ht="15.75">
      <c r="A55" s="97"/>
      <c r="B55" s="99"/>
      <c r="C55" s="24">
        <v>2017</v>
      </c>
      <c r="D55" s="25">
        <f t="shared" si="3"/>
        <v>3621.6</v>
      </c>
      <c r="E55" s="27">
        <v>60.8</v>
      </c>
      <c r="F55" s="27">
        <v>1153.7</v>
      </c>
      <c r="G55" s="50">
        <v>2407.1</v>
      </c>
      <c r="H55" s="31">
        <v>0</v>
      </c>
      <c r="I55" s="20"/>
    </row>
    <row r="56" spans="1:9" ht="15.75">
      <c r="A56" s="97"/>
      <c r="B56" s="99"/>
      <c r="C56" s="26">
        <v>2018</v>
      </c>
      <c r="D56" s="25">
        <f t="shared" si="3"/>
        <v>4347.8</v>
      </c>
      <c r="E56" s="27">
        <v>55.8</v>
      </c>
      <c r="F56" s="27">
        <v>1853.9</v>
      </c>
      <c r="G56" s="50">
        <v>2438.1</v>
      </c>
      <c r="H56" s="31">
        <v>0</v>
      </c>
      <c r="I56" s="20"/>
    </row>
    <row r="57" spans="1:9" ht="15.75">
      <c r="A57" s="97"/>
      <c r="B57" s="99"/>
      <c r="C57" s="26">
        <v>2019</v>
      </c>
      <c r="D57" s="25">
        <f t="shared" si="3"/>
        <v>4498</v>
      </c>
      <c r="E57" s="27">
        <v>55.8</v>
      </c>
      <c r="F57" s="27">
        <v>17.600000000000001</v>
      </c>
      <c r="G57" s="50">
        <f>4428.3-3.7</f>
        <v>4424.6000000000004</v>
      </c>
      <c r="H57" s="31">
        <v>0</v>
      </c>
      <c r="I57" s="20"/>
    </row>
    <row r="58" spans="1:9" ht="15.75">
      <c r="A58" s="97"/>
      <c r="B58" s="99"/>
      <c r="C58" s="26">
        <v>2020</v>
      </c>
      <c r="D58" s="25">
        <f t="shared" si="3"/>
        <v>4541.7</v>
      </c>
      <c r="E58" s="27">
        <v>0</v>
      </c>
      <c r="F58" s="31">
        <v>73.400000000000006</v>
      </c>
      <c r="G58" s="50">
        <f>4427+41.3</f>
        <v>4468.3</v>
      </c>
      <c r="H58" s="31">
        <v>0</v>
      </c>
      <c r="I58" s="20"/>
    </row>
    <row r="59" spans="1:9" ht="15.75">
      <c r="A59" s="97"/>
      <c r="B59" s="99"/>
      <c r="C59" s="26">
        <v>2021</v>
      </c>
      <c r="D59" s="25">
        <f t="shared" si="3"/>
        <v>4420.3999999999996</v>
      </c>
      <c r="E59" s="27">
        <v>0</v>
      </c>
      <c r="F59" s="31">
        <v>73.400000000000006</v>
      </c>
      <c r="G59" s="50">
        <v>4347</v>
      </c>
      <c r="H59" s="31">
        <v>0</v>
      </c>
      <c r="I59" s="20"/>
    </row>
    <row r="60" spans="1:9" ht="15.75">
      <c r="A60" s="97"/>
      <c r="B60" s="99"/>
      <c r="C60" s="26">
        <v>2022</v>
      </c>
      <c r="D60" s="25">
        <f t="shared" si="3"/>
        <v>4347</v>
      </c>
      <c r="E60" s="27">
        <v>0</v>
      </c>
      <c r="F60" s="31">
        <v>0</v>
      </c>
      <c r="G60" s="50">
        <v>4347</v>
      </c>
      <c r="H60" s="31">
        <v>0</v>
      </c>
      <c r="I60" s="20"/>
    </row>
    <row r="61" spans="1:9" ht="15.75">
      <c r="A61" s="97"/>
      <c r="B61" s="99"/>
      <c r="C61" s="26">
        <v>2023</v>
      </c>
      <c r="D61" s="25">
        <f t="shared" si="3"/>
        <v>4347</v>
      </c>
      <c r="E61" s="27">
        <v>0</v>
      </c>
      <c r="F61" s="31">
        <v>0</v>
      </c>
      <c r="G61" s="50">
        <v>4347</v>
      </c>
      <c r="H61" s="31">
        <v>0</v>
      </c>
      <c r="I61" s="20"/>
    </row>
    <row r="62" spans="1:9" ht="15.75">
      <c r="A62" s="97"/>
      <c r="B62" s="99"/>
      <c r="C62" s="26">
        <v>2024</v>
      </c>
      <c r="D62" s="25">
        <f t="shared" si="3"/>
        <v>4347</v>
      </c>
      <c r="E62" s="27">
        <v>0</v>
      </c>
      <c r="F62" s="31"/>
      <c r="G62" s="50">
        <v>4347</v>
      </c>
      <c r="H62" s="31">
        <v>0</v>
      </c>
      <c r="I62" s="20"/>
    </row>
    <row r="63" spans="1:9" ht="15.75" customHeight="1">
      <c r="A63" s="97" t="s">
        <v>78</v>
      </c>
      <c r="B63" s="99" t="s">
        <v>63</v>
      </c>
      <c r="C63" s="24" t="s">
        <v>15</v>
      </c>
      <c r="D63" s="25">
        <f t="shared" si="3"/>
        <v>40045.300000000003</v>
      </c>
      <c r="E63" s="27">
        <f>SUM(E64:E73)</f>
        <v>0</v>
      </c>
      <c r="F63" s="31">
        <f>SUM(F64:F73)</f>
        <v>4200.6000000000004</v>
      </c>
      <c r="G63" s="50">
        <f>SUM(G64:G73)</f>
        <v>35823.700000000004</v>
      </c>
      <c r="H63" s="31">
        <f>SUM(H64:H73)</f>
        <v>21</v>
      </c>
      <c r="I63" s="20"/>
    </row>
    <row r="64" spans="1:9" ht="15.75">
      <c r="A64" s="97"/>
      <c r="B64" s="99"/>
      <c r="C64" s="24">
        <v>2015</v>
      </c>
      <c r="D64" s="25">
        <f t="shared" si="3"/>
        <v>2841.2999999999997</v>
      </c>
      <c r="E64" s="27">
        <v>0</v>
      </c>
      <c r="F64" s="31">
        <v>799.6</v>
      </c>
      <c r="G64" s="50">
        <v>2021.1</v>
      </c>
      <c r="H64" s="31">
        <v>20.6</v>
      </c>
      <c r="I64" s="20"/>
    </row>
    <row r="65" spans="1:9" ht="15.75">
      <c r="A65" s="97"/>
      <c r="B65" s="99"/>
      <c r="C65" s="24">
        <v>2016</v>
      </c>
      <c r="D65" s="25">
        <f t="shared" si="3"/>
        <v>2556.8000000000002</v>
      </c>
      <c r="E65" s="27">
        <v>0</v>
      </c>
      <c r="F65" s="31">
        <v>560.4</v>
      </c>
      <c r="G65" s="50">
        <v>1996</v>
      </c>
      <c r="H65" s="31">
        <v>0.4</v>
      </c>
      <c r="I65" s="20"/>
    </row>
    <row r="66" spans="1:9" ht="15.75">
      <c r="A66" s="97"/>
      <c r="B66" s="99"/>
      <c r="C66" s="24">
        <v>2017</v>
      </c>
      <c r="D66" s="25">
        <f t="shared" si="3"/>
        <v>3296.6</v>
      </c>
      <c r="E66" s="27">
        <v>0</v>
      </c>
      <c r="F66" s="31">
        <v>1046.5999999999999</v>
      </c>
      <c r="G66" s="50">
        <v>2250</v>
      </c>
      <c r="H66" s="31">
        <v>0</v>
      </c>
      <c r="I66" s="20"/>
    </row>
    <row r="67" spans="1:9" ht="15.75">
      <c r="A67" s="97"/>
      <c r="B67" s="99"/>
      <c r="C67" s="26">
        <v>2018</v>
      </c>
      <c r="D67" s="25">
        <f t="shared" si="3"/>
        <v>4055</v>
      </c>
      <c r="E67" s="27">
        <v>0</v>
      </c>
      <c r="F67" s="31">
        <v>1794</v>
      </c>
      <c r="G67" s="50">
        <v>2261</v>
      </c>
      <c r="H67" s="31">
        <v>0</v>
      </c>
      <c r="I67" s="20"/>
    </row>
    <row r="68" spans="1:9" ht="15.75">
      <c r="A68" s="97"/>
      <c r="B68" s="99"/>
      <c r="C68" s="26">
        <v>2019</v>
      </c>
      <c r="D68" s="25">
        <f t="shared" si="3"/>
        <v>4246.8</v>
      </c>
      <c r="E68" s="27">
        <v>0</v>
      </c>
      <c r="F68" s="31">
        <v>0</v>
      </c>
      <c r="G68" s="50">
        <f>4250-3.2</f>
        <v>4246.8</v>
      </c>
      <c r="H68" s="31">
        <v>0</v>
      </c>
      <c r="I68" s="20"/>
    </row>
    <row r="69" spans="1:9" ht="15.75">
      <c r="A69" s="97"/>
      <c r="B69" s="99"/>
      <c r="C69" s="26">
        <v>2020</v>
      </c>
      <c r="D69" s="25">
        <f t="shared" si="3"/>
        <v>4310</v>
      </c>
      <c r="E69" s="27">
        <v>0</v>
      </c>
      <c r="F69" s="31">
        <v>0</v>
      </c>
      <c r="G69" s="50">
        <f>4760-450</f>
        <v>4310</v>
      </c>
      <c r="H69" s="27">
        <v>0</v>
      </c>
      <c r="I69" s="20"/>
    </row>
    <row r="70" spans="1:9" ht="15.75">
      <c r="A70" s="97"/>
      <c r="B70" s="99"/>
      <c r="C70" s="26">
        <v>2021</v>
      </c>
      <c r="D70" s="25">
        <f t="shared" si="3"/>
        <v>4684.7</v>
      </c>
      <c r="E70" s="27">
        <v>0</v>
      </c>
      <c r="F70" s="31">
        <v>0</v>
      </c>
      <c r="G70" s="50">
        <v>4684.7</v>
      </c>
      <c r="H70" s="27">
        <v>0</v>
      </c>
      <c r="I70" s="20"/>
    </row>
    <row r="71" spans="1:9" ht="15.75">
      <c r="A71" s="97"/>
      <c r="B71" s="99"/>
      <c r="C71" s="26">
        <v>2022</v>
      </c>
      <c r="D71" s="25">
        <f t="shared" si="3"/>
        <v>4684.7</v>
      </c>
      <c r="E71" s="27">
        <v>0</v>
      </c>
      <c r="F71" s="31">
        <v>0</v>
      </c>
      <c r="G71" s="50">
        <v>4684.7</v>
      </c>
      <c r="H71" s="27">
        <v>0</v>
      </c>
      <c r="I71" s="20"/>
    </row>
    <row r="72" spans="1:9" ht="15.75">
      <c r="A72" s="97"/>
      <c r="B72" s="99"/>
      <c r="C72" s="26">
        <v>2023</v>
      </c>
      <c r="D72" s="25">
        <f t="shared" ref="D72:D103" si="4">SUM(E72:H72)</f>
        <v>4684.7</v>
      </c>
      <c r="E72" s="27">
        <v>0</v>
      </c>
      <c r="F72" s="31">
        <v>0</v>
      </c>
      <c r="G72" s="50">
        <v>4684.7</v>
      </c>
      <c r="H72" s="27">
        <v>0</v>
      </c>
      <c r="I72" s="20"/>
    </row>
    <row r="73" spans="1:9" ht="15.75">
      <c r="A73" s="97"/>
      <c r="B73" s="99"/>
      <c r="C73" s="26">
        <v>2024</v>
      </c>
      <c r="D73" s="25">
        <f t="shared" si="4"/>
        <v>4684.7</v>
      </c>
      <c r="E73" s="27">
        <v>0</v>
      </c>
      <c r="F73" s="31">
        <v>0</v>
      </c>
      <c r="G73" s="50">
        <v>4684.7</v>
      </c>
      <c r="H73" s="27"/>
      <c r="I73" s="20"/>
    </row>
    <row r="74" spans="1:9" ht="13.5" customHeight="1">
      <c r="A74" s="97" t="s">
        <v>87</v>
      </c>
      <c r="B74" s="98" t="s">
        <v>74</v>
      </c>
      <c r="C74" s="24" t="s">
        <v>15</v>
      </c>
      <c r="D74" s="25">
        <f t="shared" si="4"/>
        <v>114899.7</v>
      </c>
      <c r="E74" s="27">
        <f>SUM(E75:E84)</f>
        <v>0</v>
      </c>
      <c r="F74" s="31">
        <f>SUM(F75:F84)</f>
        <v>0</v>
      </c>
      <c r="G74" s="50">
        <f>SUM(G75:G84)</f>
        <v>114150.5</v>
      </c>
      <c r="H74" s="27">
        <f>SUM(H75:H84)</f>
        <v>749.2</v>
      </c>
      <c r="I74" s="20"/>
    </row>
    <row r="75" spans="1:9" ht="15.75">
      <c r="A75" s="97"/>
      <c r="B75" s="98"/>
      <c r="C75" s="24">
        <v>2015</v>
      </c>
      <c r="D75" s="25">
        <f t="shared" si="4"/>
        <v>10405.9</v>
      </c>
      <c r="E75" s="27">
        <v>0</v>
      </c>
      <c r="F75" s="31">
        <v>0</v>
      </c>
      <c r="G75" s="50">
        <v>10037</v>
      </c>
      <c r="H75" s="27">
        <v>368.9</v>
      </c>
      <c r="I75" s="20"/>
    </row>
    <row r="76" spans="1:9" ht="15.75">
      <c r="A76" s="97"/>
      <c r="B76" s="98"/>
      <c r="C76" s="24">
        <v>2016</v>
      </c>
      <c r="D76" s="25">
        <f t="shared" si="4"/>
        <v>10353.299999999999</v>
      </c>
      <c r="E76" s="27">
        <v>0</v>
      </c>
      <c r="F76" s="31">
        <v>0</v>
      </c>
      <c r="G76" s="50">
        <v>9973</v>
      </c>
      <c r="H76" s="27">
        <v>380.3</v>
      </c>
      <c r="I76" s="20"/>
    </row>
    <row r="77" spans="1:9" ht="15.75">
      <c r="A77" s="97"/>
      <c r="B77" s="98"/>
      <c r="C77" s="24">
        <v>2017</v>
      </c>
      <c r="D77" s="25">
        <f t="shared" si="4"/>
        <v>10230</v>
      </c>
      <c r="E77" s="27">
        <v>0</v>
      </c>
      <c r="F77" s="31">
        <v>0</v>
      </c>
      <c r="G77" s="50">
        <v>10230</v>
      </c>
      <c r="H77" s="27">
        <v>0</v>
      </c>
      <c r="I77" s="20"/>
    </row>
    <row r="78" spans="1:9" ht="15.75">
      <c r="A78" s="97"/>
      <c r="B78" s="98"/>
      <c r="C78" s="26">
        <v>2018</v>
      </c>
      <c r="D78" s="25">
        <f t="shared" si="4"/>
        <v>11151</v>
      </c>
      <c r="E78" s="27">
        <v>0</v>
      </c>
      <c r="F78" s="31">
        <v>0</v>
      </c>
      <c r="G78" s="50">
        <v>11151</v>
      </c>
      <c r="H78" s="27">
        <v>0</v>
      </c>
      <c r="I78" s="20"/>
    </row>
    <row r="79" spans="1:9" ht="15.75">
      <c r="A79" s="97"/>
      <c r="B79" s="98"/>
      <c r="C79" s="26">
        <v>2019</v>
      </c>
      <c r="D79" s="25">
        <f t="shared" si="4"/>
        <v>12204</v>
      </c>
      <c r="E79" s="27">
        <v>0</v>
      </c>
      <c r="F79" s="31">
        <v>0</v>
      </c>
      <c r="G79" s="50">
        <f>12054+150</f>
        <v>12204</v>
      </c>
      <c r="H79" s="27">
        <v>0</v>
      </c>
      <c r="I79" s="20"/>
    </row>
    <row r="80" spans="1:9" ht="15.75">
      <c r="A80" s="97"/>
      <c r="B80" s="98"/>
      <c r="C80" s="26">
        <v>2020</v>
      </c>
      <c r="D80" s="47">
        <f t="shared" si="4"/>
        <v>12955.5</v>
      </c>
      <c r="E80" s="27">
        <v>0</v>
      </c>
      <c r="F80" s="31">
        <v>0</v>
      </c>
      <c r="G80" s="49">
        <f>12605.5+400-50</f>
        <v>12955.5</v>
      </c>
      <c r="H80" s="27">
        <v>0</v>
      </c>
      <c r="I80" s="20"/>
    </row>
    <row r="81" spans="1:9" ht="15.75">
      <c r="A81" s="97"/>
      <c r="B81" s="98"/>
      <c r="C81" s="26">
        <v>2021</v>
      </c>
      <c r="D81" s="25">
        <f t="shared" si="4"/>
        <v>11900</v>
      </c>
      <c r="E81" s="27">
        <v>0</v>
      </c>
      <c r="F81" s="31">
        <v>0</v>
      </c>
      <c r="G81" s="50">
        <v>11900</v>
      </c>
      <c r="H81" s="27">
        <v>0</v>
      </c>
      <c r="I81" s="20"/>
    </row>
    <row r="82" spans="1:9" ht="15.75">
      <c r="A82" s="97"/>
      <c r="B82" s="98"/>
      <c r="C82" s="26">
        <v>2022</v>
      </c>
      <c r="D82" s="25">
        <f t="shared" si="4"/>
        <v>11900</v>
      </c>
      <c r="E82" s="27">
        <v>0</v>
      </c>
      <c r="F82" s="31">
        <v>0</v>
      </c>
      <c r="G82" s="50">
        <v>11900</v>
      </c>
      <c r="H82" s="27">
        <v>0</v>
      </c>
      <c r="I82" s="20"/>
    </row>
    <row r="83" spans="1:9" ht="15.75">
      <c r="A83" s="97"/>
      <c r="B83" s="98"/>
      <c r="C83" s="26">
        <v>2023</v>
      </c>
      <c r="D83" s="25">
        <f t="shared" si="4"/>
        <v>11900</v>
      </c>
      <c r="E83" s="27">
        <v>0</v>
      </c>
      <c r="F83" s="31">
        <v>0</v>
      </c>
      <c r="G83" s="50">
        <v>11900</v>
      </c>
      <c r="H83" s="27">
        <v>0</v>
      </c>
      <c r="I83" s="20"/>
    </row>
    <row r="84" spans="1:9" ht="15.75">
      <c r="A84" s="97"/>
      <c r="B84" s="98"/>
      <c r="C84" s="26">
        <v>2024</v>
      </c>
      <c r="D84" s="25">
        <f t="shared" si="4"/>
        <v>11900</v>
      </c>
      <c r="E84" s="27">
        <v>0</v>
      </c>
      <c r="F84" s="31">
        <v>0</v>
      </c>
      <c r="G84" s="50">
        <v>11900</v>
      </c>
      <c r="H84" s="27">
        <v>0</v>
      </c>
      <c r="I84" s="20"/>
    </row>
    <row r="85" spans="1:9" ht="16.5" customHeight="1">
      <c r="A85" s="97" t="s">
        <v>88</v>
      </c>
      <c r="B85" s="98" t="s">
        <v>79</v>
      </c>
      <c r="C85" s="24" t="s">
        <v>15</v>
      </c>
      <c r="D85" s="25">
        <f t="shared" si="4"/>
        <v>7877.5</v>
      </c>
      <c r="E85" s="27">
        <f>SUM(E86:E95)</f>
        <v>0</v>
      </c>
      <c r="F85" s="31">
        <f>SUM(F86:F95)</f>
        <v>0</v>
      </c>
      <c r="G85" s="50">
        <f>SUM(G86:G95)</f>
        <v>7877.5</v>
      </c>
      <c r="H85" s="27">
        <f>SUM(H86:H95)</f>
        <v>0</v>
      </c>
      <c r="I85" s="20"/>
    </row>
    <row r="86" spans="1:9" ht="15.75">
      <c r="A86" s="97"/>
      <c r="B86" s="98"/>
      <c r="C86" s="24">
        <v>2015</v>
      </c>
      <c r="D86" s="25">
        <f t="shared" si="4"/>
        <v>936</v>
      </c>
      <c r="E86" s="27">
        <v>0</v>
      </c>
      <c r="F86" s="31">
        <v>0</v>
      </c>
      <c r="G86" s="31">
        <v>936</v>
      </c>
      <c r="H86" s="27">
        <v>0</v>
      </c>
      <c r="I86" s="20"/>
    </row>
    <row r="87" spans="1:9" ht="15.75">
      <c r="A87" s="97"/>
      <c r="B87" s="98"/>
      <c r="C87" s="24">
        <v>2016</v>
      </c>
      <c r="D87" s="25">
        <f t="shared" si="4"/>
        <v>948.5</v>
      </c>
      <c r="E87" s="27">
        <v>0</v>
      </c>
      <c r="F87" s="31">
        <v>0</v>
      </c>
      <c r="G87" s="31">
        <v>948.5</v>
      </c>
      <c r="H87" s="27">
        <v>0</v>
      </c>
      <c r="I87" s="20"/>
    </row>
    <row r="88" spans="1:9" ht="15.75">
      <c r="A88" s="97"/>
      <c r="B88" s="98"/>
      <c r="C88" s="24">
        <v>2017</v>
      </c>
      <c r="D88" s="25">
        <f t="shared" si="4"/>
        <v>1413</v>
      </c>
      <c r="E88" s="27">
        <v>0</v>
      </c>
      <c r="F88" s="31">
        <v>0</v>
      </c>
      <c r="G88" s="31">
        <v>1413</v>
      </c>
      <c r="H88" s="27">
        <v>0</v>
      </c>
      <c r="I88" s="20"/>
    </row>
    <row r="89" spans="1:9" ht="15.75">
      <c r="A89" s="97"/>
      <c r="B89" s="98"/>
      <c r="C89" s="26">
        <v>2018</v>
      </c>
      <c r="D89" s="25">
        <f t="shared" si="4"/>
        <v>1050</v>
      </c>
      <c r="E89" s="27">
        <v>0</v>
      </c>
      <c r="F89" s="31">
        <v>0</v>
      </c>
      <c r="G89" s="31">
        <v>1050</v>
      </c>
      <c r="H89" s="27">
        <v>0</v>
      </c>
      <c r="I89" s="20"/>
    </row>
    <row r="90" spans="1:9" ht="15.75">
      <c r="A90" s="97"/>
      <c r="B90" s="98"/>
      <c r="C90" s="26">
        <v>2019</v>
      </c>
      <c r="D90" s="25">
        <f t="shared" si="4"/>
        <v>1430</v>
      </c>
      <c r="E90" s="27">
        <v>0</v>
      </c>
      <c r="F90" s="31">
        <v>0</v>
      </c>
      <c r="G90" s="31">
        <f>1180+250</f>
        <v>1430</v>
      </c>
      <c r="H90" s="27">
        <v>0</v>
      </c>
      <c r="I90" s="20"/>
    </row>
    <row r="91" spans="1:9" ht="15.75">
      <c r="A91" s="97"/>
      <c r="B91" s="98"/>
      <c r="C91" s="26">
        <v>2020</v>
      </c>
      <c r="D91" s="48">
        <f t="shared" si="4"/>
        <v>700</v>
      </c>
      <c r="E91" s="49">
        <v>0</v>
      </c>
      <c r="F91" s="50">
        <v>0</v>
      </c>
      <c r="G91" s="50">
        <f>400+300</f>
        <v>700</v>
      </c>
      <c r="H91" s="27">
        <v>0</v>
      </c>
      <c r="I91" s="20"/>
    </row>
    <row r="92" spans="1:9" ht="15.75">
      <c r="A92" s="97"/>
      <c r="B92" s="98"/>
      <c r="C92" s="26">
        <v>2021</v>
      </c>
      <c r="D92" s="25">
        <f t="shared" si="4"/>
        <v>350</v>
      </c>
      <c r="E92" s="27">
        <v>0</v>
      </c>
      <c r="F92" s="31">
        <v>0</v>
      </c>
      <c r="G92" s="31">
        <v>350</v>
      </c>
      <c r="H92" s="27">
        <v>0</v>
      </c>
      <c r="I92" s="20"/>
    </row>
    <row r="93" spans="1:9" ht="15.75">
      <c r="A93" s="97"/>
      <c r="B93" s="98"/>
      <c r="C93" s="26">
        <v>2022</v>
      </c>
      <c r="D93" s="25">
        <f t="shared" si="4"/>
        <v>350</v>
      </c>
      <c r="E93" s="27">
        <v>0</v>
      </c>
      <c r="F93" s="31">
        <v>0</v>
      </c>
      <c r="G93" s="31">
        <v>350</v>
      </c>
      <c r="H93" s="27">
        <v>0</v>
      </c>
      <c r="I93" s="20"/>
    </row>
    <row r="94" spans="1:9" ht="15.75">
      <c r="A94" s="97"/>
      <c r="B94" s="98"/>
      <c r="C94" s="26">
        <v>2023</v>
      </c>
      <c r="D94" s="25">
        <f t="shared" si="4"/>
        <v>350</v>
      </c>
      <c r="E94" s="27">
        <v>0</v>
      </c>
      <c r="F94" s="31">
        <v>0</v>
      </c>
      <c r="G94" s="31">
        <v>350</v>
      </c>
      <c r="H94" s="27">
        <v>0</v>
      </c>
      <c r="I94" s="20"/>
    </row>
    <row r="95" spans="1:9" ht="15.75">
      <c r="A95" s="97"/>
      <c r="B95" s="98"/>
      <c r="C95" s="26">
        <v>2024</v>
      </c>
      <c r="D95" s="25">
        <f t="shared" si="4"/>
        <v>350</v>
      </c>
      <c r="E95" s="27">
        <v>0</v>
      </c>
      <c r="F95" s="31">
        <v>0</v>
      </c>
      <c r="G95" s="31">
        <v>350</v>
      </c>
      <c r="H95" s="27">
        <v>0</v>
      </c>
      <c r="I95" s="20"/>
    </row>
    <row r="96" spans="1:9" ht="18" customHeight="1">
      <c r="A96" s="97" t="s">
        <v>89</v>
      </c>
      <c r="B96" s="98" t="s">
        <v>90</v>
      </c>
      <c r="C96" s="32" t="s">
        <v>15</v>
      </c>
      <c r="D96" s="25">
        <f t="shared" si="4"/>
        <v>5228.1000000000004</v>
      </c>
      <c r="E96" s="27">
        <f>SUM(E97:E106)</f>
        <v>0</v>
      </c>
      <c r="F96" s="31">
        <f>SUM(F97:F106)</f>
        <v>3779.5</v>
      </c>
      <c r="G96" s="31">
        <f>SUM(G97:G106)</f>
        <v>1448.6</v>
      </c>
      <c r="H96" s="27">
        <f>SUM(H97:H106)</f>
        <v>0</v>
      </c>
      <c r="I96" s="20"/>
    </row>
    <row r="97" spans="1:11" ht="15.75">
      <c r="A97" s="97"/>
      <c r="B97" s="98"/>
      <c r="C97" s="32">
        <v>2015</v>
      </c>
      <c r="D97" s="25">
        <f t="shared" si="4"/>
        <v>0</v>
      </c>
      <c r="E97" s="27">
        <v>0</v>
      </c>
      <c r="F97" s="31">
        <v>0</v>
      </c>
      <c r="G97" s="31">
        <v>0</v>
      </c>
      <c r="H97" s="27">
        <v>0</v>
      </c>
      <c r="I97" s="20"/>
    </row>
    <row r="98" spans="1:11" ht="15.75">
      <c r="A98" s="97"/>
      <c r="B98" s="98"/>
      <c r="C98" s="32">
        <v>2016</v>
      </c>
      <c r="D98" s="25">
        <f t="shared" si="4"/>
        <v>0</v>
      </c>
      <c r="E98" s="27">
        <v>0</v>
      </c>
      <c r="F98" s="31">
        <v>0</v>
      </c>
      <c r="G98" s="31">
        <v>0</v>
      </c>
      <c r="H98" s="27">
        <v>0</v>
      </c>
      <c r="I98" s="20"/>
    </row>
    <row r="99" spans="1:11" ht="15.75">
      <c r="A99" s="97"/>
      <c r="B99" s="98"/>
      <c r="C99" s="32">
        <v>2017</v>
      </c>
      <c r="D99" s="25">
        <f t="shared" si="4"/>
        <v>0</v>
      </c>
      <c r="E99" s="27">
        <v>0</v>
      </c>
      <c r="F99" s="31">
        <v>0</v>
      </c>
      <c r="G99" s="31">
        <v>0</v>
      </c>
      <c r="H99" s="27">
        <v>0</v>
      </c>
      <c r="I99" s="20"/>
    </row>
    <row r="100" spans="1:11" ht="15.75">
      <c r="A100" s="97"/>
      <c r="B100" s="98"/>
      <c r="C100" s="33">
        <v>2018</v>
      </c>
      <c r="D100" s="25">
        <f t="shared" si="4"/>
        <v>0</v>
      </c>
      <c r="E100" s="27">
        <v>0</v>
      </c>
      <c r="F100" s="31">
        <v>0</v>
      </c>
      <c r="G100" s="31">
        <v>0</v>
      </c>
      <c r="H100" s="27">
        <v>0</v>
      </c>
      <c r="I100" s="20"/>
    </row>
    <row r="101" spans="1:11" ht="15.75">
      <c r="A101" s="97"/>
      <c r="B101" s="98"/>
      <c r="C101" s="33">
        <v>2019</v>
      </c>
      <c r="D101" s="25">
        <f t="shared" si="4"/>
        <v>2698.1</v>
      </c>
      <c r="E101" s="27">
        <v>0</v>
      </c>
      <c r="F101" s="31">
        <v>1376</v>
      </c>
      <c r="G101" s="31">
        <v>1322.1</v>
      </c>
      <c r="H101" s="27">
        <v>0</v>
      </c>
      <c r="I101" s="20"/>
    </row>
    <row r="102" spans="1:11" ht="15.75">
      <c r="A102" s="97"/>
      <c r="B102" s="98"/>
      <c r="C102" s="33">
        <v>2020</v>
      </c>
      <c r="D102" s="25">
        <f t="shared" si="4"/>
        <v>2530</v>
      </c>
      <c r="E102" s="27">
        <v>0</v>
      </c>
      <c r="F102" s="31">
        <v>2403.5</v>
      </c>
      <c r="G102" s="31">
        <v>126.5</v>
      </c>
      <c r="H102" s="27">
        <v>0</v>
      </c>
      <c r="I102" s="20"/>
    </row>
    <row r="103" spans="1:11" ht="15.75">
      <c r="A103" s="97"/>
      <c r="B103" s="98"/>
      <c r="C103" s="34">
        <v>2021</v>
      </c>
      <c r="D103" s="25">
        <f t="shared" si="4"/>
        <v>0</v>
      </c>
      <c r="E103" s="35">
        <v>0</v>
      </c>
      <c r="F103" s="36">
        <v>0</v>
      </c>
      <c r="G103" s="36">
        <v>0</v>
      </c>
      <c r="H103" s="35">
        <v>0</v>
      </c>
      <c r="I103" s="20"/>
    </row>
    <row r="104" spans="1:11" ht="15.75">
      <c r="A104" s="97"/>
      <c r="B104" s="98"/>
      <c r="C104" s="33">
        <v>2022</v>
      </c>
      <c r="D104" s="25">
        <f t="shared" ref="D104:D106" si="5">SUM(E104:H104)</f>
        <v>0</v>
      </c>
      <c r="E104" s="35">
        <v>0</v>
      </c>
      <c r="F104" s="36">
        <v>0</v>
      </c>
      <c r="G104" s="36">
        <v>0</v>
      </c>
      <c r="H104" s="35">
        <v>0</v>
      </c>
      <c r="I104" s="20"/>
    </row>
    <row r="105" spans="1:11" ht="15.75">
      <c r="A105" s="97"/>
      <c r="B105" s="98"/>
      <c r="C105" s="33">
        <v>2023</v>
      </c>
      <c r="D105" s="25">
        <f t="shared" si="5"/>
        <v>0</v>
      </c>
      <c r="E105" s="35">
        <v>0</v>
      </c>
      <c r="F105" s="36">
        <v>0</v>
      </c>
      <c r="G105" s="36">
        <v>0</v>
      </c>
      <c r="H105" s="35">
        <v>0</v>
      </c>
      <c r="I105" s="20"/>
    </row>
    <row r="106" spans="1:11" ht="15.75">
      <c r="A106" s="97"/>
      <c r="B106" s="98"/>
      <c r="C106" s="33">
        <v>2024</v>
      </c>
      <c r="D106" s="37">
        <f t="shared" si="5"/>
        <v>0</v>
      </c>
      <c r="E106" s="27">
        <v>0</v>
      </c>
      <c r="F106" s="31">
        <v>0</v>
      </c>
      <c r="G106" s="31">
        <v>0</v>
      </c>
      <c r="H106" s="27">
        <v>0</v>
      </c>
      <c r="I106" s="20"/>
    </row>
    <row r="107" spans="1:11" ht="15.75">
      <c r="A107" s="38"/>
      <c r="B107" s="39"/>
      <c r="C107" s="39"/>
      <c r="D107" s="40"/>
      <c r="E107" s="41"/>
      <c r="F107" s="41"/>
      <c r="G107" s="41"/>
      <c r="H107" s="41"/>
      <c r="I107" s="20"/>
    </row>
    <row r="108" spans="1:11" ht="15.75">
      <c r="A108" s="42"/>
      <c r="B108" s="20"/>
      <c r="C108" s="20"/>
      <c r="D108" s="20"/>
      <c r="E108" s="20"/>
      <c r="F108" s="20"/>
      <c r="G108" s="20"/>
      <c r="H108" s="20"/>
      <c r="I108" s="20"/>
    </row>
    <row r="109" spans="1:11" ht="15.75" customHeight="1">
      <c r="A109" s="96" t="s">
        <v>91</v>
      </c>
      <c r="B109" s="96"/>
      <c r="C109" s="96"/>
      <c r="D109" s="96"/>
      <c r="E109" s="96"/>
      <c r="F109" s="96"/>
      <c r="G109" s="96"/>
      <c r="H109" s="96"/>
      <c r="I109" s="43"/>
      <c r="J109" s="44"/>
      <c r="K109" s="44"/>
    </row>
    <row r="110" spans="1:11" ht="15.75">
      <c r="A110" s="42"/>
      <c r="B110" s="20"/>
      <c r="C110" s="20"/>
      <c r="D110" s="20"/>
      <c r="E110" s="20"/>
      <c r="F110" s="20"/>
      <c r="G110" s="20"/>
      <c r="H110" s="20"/>
      <c r="I110" s="20"/>
    </row>
    <row r="111" spans="1:11" ht="15.75">
      <c r="A111" s="42"/>
      <c r="B111" s="20"/>
      <c r="C111" s="20"/>
      <c r="D111" s="20"/>
      <c r="E111" s="20"/>
      <c r="F111" s="20"/>
      <c r="G111" s="20"/>
      <c r="H111" s="20"/>
      <c r="I111" s="20"/>
    </row>
    <row r="112" spans="1:11" ht="15.75">
      <c r="A112" s="42"/>
      <c r="B112" s="20"/>
      <c r="C112" s="20"/>
      <c r="D112" s="20"/>
      <c r="E112" s="20"/>
      <c r="F112" s="20"/>
      <c r="G112" s="20"/>
      <c r="H112" s="20"/>
      <c r="I112" s="20"/>
    </row>
    <row r="113" spans="1:9" ht="15.75">
      <c r="A113" s="42"/>
      <c r="B113" s="20"/>
      <c r="C113" s="20"/>
      <c r="D113" s="20"/>
      <c r="E113" s="20"/>
      <c r="F113" s="20"/>
      <c r="G113" s="20"/>
      <c r="H113" s="20"/>
      <c r="I113" s="20"/>
    </row>
    <row r="114" spans="1:9" ht="15.75">
      <c r="A114" s="42"/>
      <c r="B114" s="20"/>
      <c r="C114" s="20"/>
      <c r="D114" s="20"/>
      <c r="E114" s="20"/>
      <c r="F114" s="20"/>
      <c r="G114" s="20"/>
      <c r="H114" s="20"/>
      <c r="I114" s="20"/>
    </row>
    <row r="115" spans="1:9" ht="15.75">
      <c r="A115" s="42"/>
      <c r="B115" s="20"/>
      <c r="C115" s="20"/>
      <c r="D115" s="20"/>
      <c r="E115" s="20"/>
      <c r="F115" s="20"/>
      <c r="G115" s="20"/>
      <c r="H115" s="20"/>
      <c r="I115" s="20"/>
    </row>
    <row r="116" spans="1:9" ht="15.75">
      <c r="A116" s="42"/>
      <c r="B116" s="20"/>
      <c r="C116" s="20"/>
      <c r="D116" s="20"/>
      <c r="E116" s="20"/>
      <c r="F116" s="20"/>
      <c r="G116" s="20"/>
      <c r="H116" s="20"/>
      <c r="I116" s="20"/>
    </row>
    <row r="117" spans="1:9" ht="15.75">
      <c r="A117" s="42"/>
      <c r="B117" s="20"/>
      <c r="C117" s="20"/>
      <c r="D117" s="20"/>
      <c r="E117" s="20"/>
      <c r="F117" s="20"/>
      <c r="G117" s="20"/>
      <c r="H117" s="20"/>
      <c r="I117" s="20"/>
    </row>
    <row r="118" spans="1:9" ht="15.75">
      <c r="A118" s="42"/>
      <c r="B118" s="20"/>
      <c r="C118" s="20"/>
      <c r="D118" s="20"/>
      <c r="E118" s="20"/>
      <c r="F118" s="20"/>
      <c r="G118" s="20"/>
      <c r="H118" s="20"/>
      <c r="I118" s="20"/>
    </row>
    <row r="119" spans="1:9" ht="15.75">
      <c r="A119" s="42"/>
      <c r="B119" s="20"/>
      <c r="C119" s="20"/>
      <c r="D119" s="20"/>
      <c r="E119" s="20"/>
      <c r="F119" s="20"/>
      <c r="G119" s="20"/>
      <c r="H119" s="20"/>
      <c r="I119" s="20"/>
    </row>
    <row r="120" spans="1:9" ht="15.75">
      <c r="A120" s="42"/>
      <c r="B120" s="20"/>
      <c r="C120" s="20"/>
      <c r="D120" s="20"/>
      <c r="E120" s="20"/>
      <c r="F120" s="20"/>
      <c r="G120" s="20"/>
      <c r="H120" s="20"/>
      <c r="I120" s="20"/>
    </row>
    <row r="121" spans="1:9" ht="15.75">
      <c r="A121" s="42"/>
      <c r="B121" s="20"/>
      <c r="C121" s="20"/>
      <c r="D121" s="20"/>
      <c r="E121" s="20"/>
      <c r="F121" s="20"/>
      <c r="G121" s="20"/>
      <c r="H121" s="20"/>
      <c r="I121" s="20"/>
    </row>
    <row r="122" spans="1:9" ht="15.75">
      <c r="A122" s="42"/>
      <c r="B122" s="20"/>
      <c r="C122" s="20"/>
      <c r="D122" s="20"/>
      <c r="E122" s="20"/>
      <c r="F122" s="20"/>
      <c r="G122" s="20"/>
      <c r="H122" s="20"/>
      <c r="I122" s="20"/>
    </row>
    <row r="123" spans="1:9" ht="15.75">
      <c r="A123" s="42"/>
      <c r="B123" s="20"/>
      <c r="C123" s="20"/>
      <c r="D123" s="20"/>
      <c r="E123" s="20"/>
      <c r="F123" s="20"/>
      <c r="G123" s="20"/>
      <c r="H123" s="20"/>
      <c r="I123" s="20"/>
    </row>
    <row r="124" spans="1:9" ht="15.75">
      <c r="A124" s="42"/>
      <c r="B124" s="20"/>
      <c r="C124" s="20"/>
      <c r="D124" s="20"/>
      <c r="E124" s="20"/>
      <c r="F124" s="20"/>
      <c r="G124" s="20"/>
      <c r="H124" s="20"/>
      <c r="I124" s="20"/>
    </row>
    <row r="125" spans="1:9" ht="15.75">
      <c r="A125" s="42"/>
      <c r="B125" s="20"/>
      <c r="C125" s="20"/>
      <c r="D125" s="20"/>
      <c r="E125" s="20"/>
      <c r="F125" s="20"/>
      <c r="G125" s="20"/>
      <c r="H125" s="20"/>
      <c r="I125" s="20"/>
    </row>
    <row r="126" spans="1:9" ht="15.75">
      <c r="A126" s="42"/>
      <c r="B126" s="20"/>
      <c r="C126" s="20"/>
      <c r="D126" s="20"/>
      <c r="E126" s="20"/>
      <c r="F126" s="20"/>
      <c r="G126" s="20"/>
      <c r="H126" s="20"/>
      <c r="I126" s="20"/>
    </row>
    <row r="127" spans="1:9" ht="15.75">
      <c r="A127" s="42"/>
      <c r="B127" s="20"/>
      <c r="C127" s="20"/>
      <c r="D127" s="20"/>
      <c r="E127" s="20"/>
      <c r="F127" s="20"/>
      <c r="G127" s="20"/>
      <c r="H127" s="20"/>
      <c r="I127" s="20"/>
    </row>
    <row r="128" spans="1:9" ht="15.75">
      <c r="A128" s="42"/>
      <c r="B128" s="20"/>
      <c r="C128" s="20"/>
      <c r="D128" s="20"/>
      <c r="E128" s="20"/>
      <c r="F128" s="20"/>
      <c r="G128" s="20"/>
      <c r="H128" s="20"/>
      <c r="I128" s="20"/>
    </row>
    <row r="129" spans="1:9" ht="15.75">
      <c r="A129" s="42"/>
      <c r="B129" s="20"/>
      <c r="C129" s="20"/>
      <c r="D129" s="20"/>
      <c r="E129" s="20"/>
      <c r="F129" s="20"/>
      <c r="G129" s="20"/>
      <c r="H129" s="20"/>
      <c r="I129" s="20"/>
    </row>
    <row r="130" spans="1:9" ht="15.75">
      <c r="A130" s="42"/>
      <c r="B130" s="20"/>
      <c r="C130" s="20"/>
      <c r="D130" s="20"/>
      <c r="E130" s="20"/>
      <c r="F130" s="20"/>
      <c r="G130" s="20"/>
      <c r="H130" s="20"/>
      <c r="I130" s="20"/>
    </row>
    <row r="131" spans="1:9" ht="15.75">
      <c r="A131" s="42"/>
      <c r="B131" s="20"/>
      <c r="C131" s="20"/>
      <c r="D131" s="20"/>
      <c r="E131" s="20"/>
      <c r="F131" s="20"/>
      <c r="G131" s="20"/>
      <c r="H131" s="20"/>
      <c r="I131" s="20"/>
    </row>
    <row r="132" spans="1:9" ht="15.75">
      <c r="A132" s="42"/>
      <c r="B132" s="20"/>
      <c r="C132" s="20"/>
      <c r="D132" s="20"/>
      <c r="E132" s="20"/>
      <c r="F132" s="20"/>
      <c r="G132" s="20"/>
      <c r="H132" s="20"/>
      <c r="I132" s="20"/>
    </row>
    <row r="133" spans="1:9" ht="15.75">
      <c r="A133" s="42"/>
      <c r="B133" s="20"/>
      <c r="C133" s="20"/>
      <c r="D133" s="20"/>
      <c r="E133" s="20"/>
      <c r="F133" s="20"/>
      <c r="G133" s="20"/>
      <c r="H133" s="20"/>
      <c r="I133" s="20"/>
    </row>
    <row r="134" spans="1:9" ht="15.75">
      <c r="A134" s="42"/>
      <c r="B134" s="20"/>
      <c r="C134" s="20"/>
      <c r="D134" s="20"/>
      <c r="E134" s="20"/>
      <c r="F134" s="20"/>
      <c r="G134" s="20"/>
      <c r="H134" s="20"/>
      <c r="I134" s="20"/>
    </row>
    <row r="135" spans="1:9" ht="15.75">
      <c r="A135" s="42"/>
      <c r="B135" s="20"/>
      <c r="C135" s="20"/>
      <c r="D135" s="20"/>
      <c r="E135" s="20"/>
      <c r="F135" s="20"/>
      <c r="G135" s="20"/>
      <c r="H135" s="20"/>
      <c r="I135" s="20"/>
    </row>
    <row r="136" spans="1:9" ht="15.75">
      <c r="A136" s="42"/>
      <c r="B136" s="20"/>
      <c r="C136" s="20"/>
      <c r="D136" s="20"/>
      <c r="E136" s="20"/>
      <c r="F136" s="20"/>
      <c r="G136" s="20"/>
      <c r="H136" s="20"/>
      <c r="I136" s="20"/>
    </row>
    <row r="137" spans="1:9" ht="15.75">
      <c r="A137" s="42"/>
      <c r="B137" s="20"/>
      <c r="C137" s="20"/>
      <c r="D137" s="20"/>
      <c r="E137" s="20"/>
      <c r="F137" s="20"/>
      <c r="G137" s="20"/>
      <c r="H137" s="20"/>
      <c r="I137" s="20"/>
    </row>
    <row r="138" spans="1:9" ht="15.75">
      <c r="A138" s="42"/>
      <c r="B138" s="20"/>
      <c r="C138" s="20"/>
      <c r="D138" s="20"/>
      <c r="E138" s="20"/>
      <c r="F138" s="20"/>
      <c r="G138" s="20"/>
      <c r="H138" s="20"/>
      <c r="I138" s="20"/>
    </row>
    <row r="139" spans="1:9" ht="15.75">
      <c r="A139" s="42"/>
      <c r="B139" s="20"/>
      <c r="C139" s="20"/>
      <c r="D139" s="20"/>
      <c r="E139" s="20"/>
      <c r="F139" s="20"/>
      <c r="G139" s="20"/>
      <c r="H139" s="20"/>
      <c r="I139" s="20"/>
    </row>
    <row r="140" spans="1:9" ht="15.75">
      <c r="A140" s="42"/>
      <c r="B140" s="20"/>
      <c r="C140" s="20"/>
      <c r="D140" s="20"/>
      <c r="E140" s="20"/>
      <c r="F140" s="20"/>
      <c r="G140" s="20"/>
      <c r="H140" s="20"/>
      <c r="I140" s="20"/>
    </row>
    <row r="141" spans="1:9" ht="15.75">
      <c r="A141" s="42"/>
      <c r="B141" s="20"/>
      <c r="C141" s="20"/>
      <c r="D141" s="20"/>
      <c r="E141" s="20"/>
      <c r="F141" s="20"/>
      <c r="G141" s="20"/>
      <c r="H141" s="20"/>
      <c r="I141" s="20"/>
    </row>
    <row r="142" spans="1:9" ht="15.75">
      <c r="A142" s="42"/>
      <c r="B142" s="20"/>
      <c r="C142" s="20"/>
      <c r="D142" s="20"/>
      <c r="E142" s="20"/>
      <c r="F142" s="20"/>
      <c r="G142" s="20"/>
      <c r="H142" s="20"/>
      <c r="I142" s="20"/>
    </row>
    <row r="143" spans="1:9" ht="15.75">
      <c r="A143" s="42"/>
      <c r="B143" s="20"/>
      <c r="C143" s="20"/>
      <c r="D143" s="20"/>
      <c r="E143" s="20"/>
      <c r="F143" s="20"/>
      <c r="G143" s="20"/>
      <c r="H143" s="20"/>
      <c r="I143" s="20"/>
    </row>
    <row r="144" spans="1:9" ht="15.75">
      <c r="A144" s="42"/>
      <c r="B144" s="20"/>
      <c r="C144" s="20"/>
      <c r="D144" s="20"/>
      <c r="E144" s="20"/>
      <c r="F144" s="20"/>
      <c r="G144" s="20"/>
      <c r="H144" s="20"/>
      <c r="I144" s="20"/>
    </row>
    <row r="145" spans="1:9" ht="15.75">
      <c r="A145" s="42"/>
      <c r="B145" s="20"/>
      <c r="C145" s="20"/>
      <c r="D145" s="20"/>
      <c r="E145" s="20"/>
      <c r="F145" s="20"/>
      <c r="G145" s="20"/>
      <c r="H145" s="20"/>
      <c r="I145" s="20"/>
    </row>
    <row r="146" spans="1:9" ht="15.75">
      <c r="A146" s="42"/>
      <c r="B146" s="20"/>
      <c r="C146" s="20"/>
      <c r="D146" s="20"/>
      <c r="E146" s="20"/>
      <c r="F146" s="20"/>
      <c r="G146" s="20"/>
      <c r="H146" s="20"/>
      <c r="I146" s="20"/>
    </row>
    <row r="147" spans="1:9" ht="15.75">
      <c r="A147" s="42"/>
      <c r="B147" s="20"/>
      <c r="C147" s="20"/>
      <c r="D147" s="20"/>
      <c r="E147" s="20"/>
      <c r="F147" s="20"/>
      <c r="G147" s="20"/>
      <c r="H147" s="20"/>
      <c r="I147" s="20"/>
    </row>
    <row r="148" spans="1:9" ht="15.75">
      <c r="A148" s="42"/>
      <c r="B148" s="20"/>
      <c r="C148" s="20"/>
      <c r="D148" s="20"/>
      <c r="E148" s="20"/>
      <c r="F148" s="20"/>
      <c r="G148" s="20"/>
      <c r="H148" s="20"/>
      <c r="I148" s="20"/>
    </row>
    <row r="149" spans="1:9" ht="15.75">
      <c r="A149" s="42"/>
      <c r="B149" s="20"/>
      <c r="C149" s="20"/>
      <c r="D149" s="20"/>
      <c r="E149" s="20"/>
      <c r="F149" s="20"/>
      <c r="G149" s="20"/>
      <c r="H149" s="20"/>
      <c r="I149" s="20"/>
    </row>
    <row r="150" spans="1:9" ht="15.75">
      <c r="A150" s="42"/>
      <c r="B150" s="20"/>
      <c r="C150" s="20"/>
      <c r="D150" s="20"/>
      <c r="E150" s="20"/>
      <c r="F150" s="20"/>
      <c r="G150" s="20"/>
      <c r="H150" s="20"/>
      <c r="I150" s="20"/>
    </row>
    <row r="151" spans="1:9" ht="15.75">
      <c r="A151" s="42"/>
      <c r="B151" s="20"/>
      <c r="C151" s="20"/>
      <c r="D151" s="20"/>
      <c r="E151" s="20"/>
      <c r="F151" s="20"/>
      <c r="G151" s="20"/>
      <c r="H151" s="20"/>
      <c r="I151" s="20"/>
    </row>
    <row r="152" spans="1:9" ht="15.75">
      <c r="A152" s="42"/>
      <c r="B152" s="20"/>
      <c r="C152" s="20"/>
      <c r="D152" s="20"/>
      <c r="E152" s="20"/>
      <c r="F152" s="20"/>
      <c r="G152" s="20"/>
      <c r="H152" s="20"/>
      <c r="I152" s="20"/>
    </row>
    <row r="153" spans="1:9" ht="15.75">
      <c r="A153" s="42"/>
      <c r="B153" s="20"/>
      <c r="C153" s="20"/>
      <c r="D153" s="20"/>
      <c r="E153" s="20"/>
      <c r="F153" s="20"/>
      <c r="G153" s="20"/>
      <c r="H153" s="20"/>
      <c r="I153" s="20"/>
    </row>
    <row r="154" spans="1:9" ht="15.75">
      <c r="A154" s="42"/>
      <c r="B154" s="20"/>
      <c r="C154" s="20"/>
      <c r="D154" s="20"/>
      <c r="E154" s="20"/>
      <c r="F154" s="20"/>
      <c r="G154" s="20"/>
      <c r="H154" s="20"/>
      <c r="I154" s="20"/>
    </row>
    <row r="155" spans="1:9" ht="15.75">
      <c r="A155" s="42"/>
      <c r="B155" s="20"/>
      <c r="C155" s="20"/>
      <c r="D155" s="20"/>
      <c r="E155" s="20"/>
      <c r="F155" s="20"/>
      <c r="G155" s="20"/>
      <c r="H155" s="20"/>
      <c r="I155" s="20"/>
    </row>
    <row r="156" spans="1:9" ht="15.75">
      <c r="A156" s="42"/>
      <c r="B156" s="20"/>
      <c r="C156" s="20"/>
      <c r="D156" s="20"/>
      <c r="E156" s="20"/>
      <c r="F156" s="20"/>
      <c r="G156" s="20"/>
      <c r="H156" s="20"/>
      <c r="I156" s="20"/>
    </row>
    <row r="157" spans="1:9" ht="15.75">
      <c r="A157" s="42"/>
      <c r="B157" s="20"/>
      <c r="C157" s="20"/>
      <c r="D157" s="20"/>
      <c r="E157" s="20"/>
      <c r="F157" s="20"/>
      <c r="G157" s="20"/>
      <c r="H157" s="20"/>
      <c r="I157" s="20"/>
    </row>
    <row r="158" spans="1:9" ht="15.75">
      <c r="A158" s="42"/>
      <c r="B158" s="20"/>
      <c r="C158" s="20"/>
      <c r="D158" s="20"/>
      <c r="E158" s="20"/>
      <c r="F158" s="20"/>
      <c r="G158" s="20"/>
      <c r="H158" s="20"/>
      <c r="I158" s="20"/>
    </row>
    <row r="159" spans="1:9" ht="15.75">
      <c r="A159" s="42"/>
      <c r="B159" s="20"/>
      <c r="C159" s="20"/>
      <c r="D159" s="20"/>
      <c r="E159" s="20"/>
      <c r="F159" s="20"/>
      <c r="G159" s="20"/>
      <c r="H159" s="20"/>
      <c r="I159" s="20"/>
    </row>
    <row r="160" spans="1:9" ht="15.75">
      <c r="A160" s="42"/>
      <c r="B160" s="20"/>
      <c r="C160" s="20"/>
      <c r="D160" s="20"/>
      <c r="E160" s="20"/>
      <c r="F160" s="20"/>
      <c r="G160" s="20"/>
      <c r="H160" s="20"/>
      <c r="I160" s="20"/>
    </row>
    <row r="161" spans="1:9" ht="15.75">
      <c r="A161" s="42"/>
      <c r="B161" s="20"/>
      <c r="C161" s="20"/>
      <c r="D161" s="20"/>
      <c r="E161" s="20"/>
      <c r="F161" s="20"/>
      <c r="G161" s="20"/>
      <c r="H161" s="20"/>
      <c r="I161" s="20"/>
    </row>
    <row r="162" spans="1:9" ht="15.75">
      <c r="A162" s="42"/>
      <c r="B162" s="20"/>
      <c r="C162" s="20"/>
      <c r="D162" s="20"/>
      <c r="E162" s="20"/>
      <c r="F162" s="20"/>
      <c r="G162" s="20"/>
      <c r="H162" s="20"/>
      <c r="I162" s="20"/>
    </row>
    <row r="163" spans="1:9" ht="15.75">
      <c r="A163" s="42"/>
      <c r="B163" s="20"/>
      <c r="C163" s="20"/>
      <c r="D163" s="20"/>
      <c r="E163" s="20"/>
      <c r="F163" s="20"/>
      <c r="G163" s="20"/>
      <c r="H163" s="20"/>
      <c r="I163" s="20"/>
    </row>
    <row r="164" spans="1:9" ht="15.75">
      <c r="A164" s="42"/>
      <c r="B164" s="20"/>
      <c r="C164" s="20"/>
      <c r="D164" s="20"/>
      <c r="E164" s="20"/>
      <c r="F164" s="20"/>
      <c r="G164" s="20"/>
      <c r="H164" s="20"/>
      <c r="I164" s="20"/>
    </row>
    <row r="165" spans="1:9" ht="15.75">
      <c r="A165" s="42"/>
      <c r="B165" s="20"/>
      <c r="C165" s="20"/>
      <c r="D165" s="20"/>
      <c r="E165" s="20"/>
      <c r="F165" s="20"/>
      <c r="G165" s="20"/>
      <c r="H165" s="20"/>
      <c r="I165" s="20"/>
    </row>
    <row r="166" spans="1:9" ht="15.75">
      <c r="A166" s="42"/>
      <c r="B166" s="20"/>
      <c r="C166" s="20"/>
      <c r="D166" s="20"/>
      <c r="E166" s="20"/>
      <c r="F166" s="20"/>
      <c r="G166" s="20"/>
      <c r="H166" s="20"/>
      <c r="I166" s="20"/>
    </row>
    <row r="167" spans="1:9" ht="15.75">
      <c r="A167" s="42"/>
      <c r="B167" s="20"/>
      <c r="C167" s="20"/>
      <c r="D167" s="20"/>
      <c r="E167" s="20"/>
      <c r="F167" s="20"/>
      <c r="G167" s="20"/>
      <c r="H167" s="20"/>
      <c r="I167" s="20"/>
    </row>
    <row r="168" spans="1:9" ht="15.75">
      <c r="A168" s="42"/>
      <c r="B168" s="20"/>
      <c r="C168" s="20"/>
      <c r="D168" s="20"/>
      <c r="E168" s="20"/>
      <c r="F168" s="20"/>
      <c r="G168" s="20"/>
      <c r="H168" s="20"/>
      <c r="I168" s="20"/>
    </row>
    <row r="169" spans="1:9" ht="15.75">
      <c r="A169" s="42"/>
      <c r="B169" s="20"/>
      <c r="C169" s="20"/>
      <c r="D169" s="20"/>
      <c r="E169" s="20"/>
      <c r="F169" s="20"/>
      <c r="G169" s="20"/>
      <c r="H169" s="20"/>
      <c r="I169" s="20"/>
    </row>
    <row r="170" spans="1:9" ht="15.75">
      <c r="A170" s="42"/>
      <c r="B170" s="20"/>
      <c r="C170" s="20"/>
      <c r="D170" s="20"/>
      <c r="E170" s="20"/>
      <c r="F170" s="20"/>
      <c r="G170" s="20"/>
      <c r="H170" s="20"/>
      <c r="I170" s="20"/>
    </row>
    <row r="171" spans="1:9" ht="15.75">
      <c r="A171" s="42"/>
      <c r="B171" s="20"/>
      <c r="C171" s="20"/>
      <c r="D171" s="20"/>
      <c r="E171" s="20"/>
      <c r="F171" s="20"/>
      <c r="G171" s="20"/>
      <c r="H171" s="20"/>
      <c r="I171" s="20"/>
    </row>
    <row r="172" spans="1:9" ht="15.75">
      <c r="A172" s="42"/>
      <c r="B172" s="20"/>
      <c r="C172" s="20"/>
      <c r="D172" s="20"/>
      <c r="E172" s="20"/>
      <c r="F172" s="20"/>
      <c r="G172" s="20"/>
      <c r="H172" s="20"/>
      <c r="I172" s="20"/>
    </row>
    <row r="173" spans="1:9" ht="15.75">
      <c r="A173" s="42"/>
      <c r="B173" s="20"/>
      <c r="C173" s="20"/>
      <c r="D173" s="20"/>
      <c r="E173" s="20"/>
      <c r="F173" s="20"/>
      <c r="G173" s="20"/>
      <c r="H173" s="20"/>
      <c r="I173" s="20"/>
    </row>
    <row r="174" spans="1:9" ht="15.75">
      <c r="A174" s="42"/>
      <c r="B174" s="20"/>
      <c r="C174" s="20"/>
      <c r="D174" s="20"/>
      <c r="E174" s="20"/>
      <c r="F174" s="20"/>
      <c r="G174" s="20"/>
      <c r="H174" s="20"/>
      <c r="I174" s="20"/>
    </row>
    <row r="175" spans="1:9" ht="15.75">
      <c r="A175" s="42"/>
      <c r="B175" s="20"/>
      <c r="C175" s="20"/>
      <c r="D175" s="20"/>
      <c r="E175" s="20"/>
      <c r="F175" s="20"/>
      <c r="G175" s="20"/>
      <c r="H175" s="20"/>
      <c r="I175" s="20"/>
    </row>
    <row r="176" spans="1:9" ht="15.75">
      <c r="A176" s="42"/>
      <c r="B176" s="20"/>
      <c r="C176" s="20"/>
      <c r="D176" s="20"/>
      <c r="E176" s="20"/>
      <c r="F176" s="20"/>
      <c r="G176" s="20"/>
      <c r="H176" s="20"/>
      <c r="I176" s="20"/>
    </row>
    <row r="177" spans="1:9" ht="15.75">
      <c r="A177" s="42"/>
      <c r="B177" s="20"/>
      <c r="C177" s="20"/>
      <c r="D177" s="20"/>
      <c r="E177" s="20"/>
      <c r="F177" s="20"/>
      <c r="G177" s="20"/>
      <c r="H177" s="20"/>
      <c r="I177" s="20"/>
    </row>
    <row r="178" spans="1:9" ht="15.75">
      <c r="A178" s="42"/>
      <c r="B178" s="20"/>
      <c r="C178" s="20"/>
      <c r="D178" s="20"/>
      <c r="E178" s="20"/>
      <c r="F178" s="20"/>
      <c r="G178" s="20"/>
      <c r="H178" s="20"/>
      <c r="I178" s="20"/>
    </row>
    <row r="179" spans="1:9" ht="15.75">
      <c r="A179" s="45"/>
      <c r="B179" s="46"/>
      <c r="C179" s="46"/>
      <c r="D179" s="46"/>
      <c r="E179" s="46"/>
      <c r="F179" s="46"/>
      <c r="G179" s="46"/>
      <c r="H179" s="46"/>
      <c r="I179" s="46"/>
    </row>
    <row r="180" spans="1:9">
      <c r="A180" s="19"/>
    </row>
    <row r="181" spans="1:9">
      <c r="A181" s="19"/>
    </row>
    <row r="182" spans="1:9">
      <c r="A182" s="19"/>
    </row>
    <row r="183" spans="1:9">
      <c r="A183" s="19"/>
    </row>
    <row r="184" spans="1:9">
      <c r="A184" s="19"/>
    </row>
    <row r="185" spans="1:9">
      <c r="A185" s="19"/>
    </row>
    <row r="186" spans="1:9">
      <c r="A186" s="19"/>
    </row>
    <row r="187" spans="1:9">
      <c r="A187" s="19"/>
    </row>
    <row r="188" spans="1:9">
      <c r="A188" s="19"/>
    </row>
    <row r="189" spans="1:9">
      <c r="A189" s="19"/>
    </row>
    <row r="190" spans="1:9">
      <c r="A190" s="19"/>
    </row>
    <row r="191" spans="1:9">
      <c r="A191" s="19"/>
    </row>
    <row r="192" spans="1:9">
      <c r="A192" s="19"/>
    </row>
    <row r="193" spans="1:1">
      <c r="A193" s="19"/>
    </row>
    <row r="194" spans="1:1">
      <c r="A194" s="19"/>
    </row>
    <row r="195" spans="1:1">
      <c r="A195" s="19"/>
    </row>
    <row r="196" spans="1:1">
      <c r="A196" s="19"/>
    </row>
    <row r="197" spans="1:1">
      <c r="A197" s="19"/>
    </row>
    <row r="198" spans="1:1">
      <c r="A198" s="19"/>
    </row>
    <row r="199" spans="1:1">
      <c r="A199" s="19"/>
    </row>
    <row r="200" spans="1:1">
      <c r="A200" s="19"/>
    </row>
    <row r="201" spans="1:1">
      <c r="A201" s="19"/>
    </row>
    <row r="202" spans="1:1">
      <c r="A202" s="19"/>
    </row>
    <row r="203" spans="1:1">
      <c r="A203" s="19"/>
    </row>
    <row r="204" spans="1:1">
      <c r="A204" s="19"/>
    </row>
    <row r="205" spans="1:1">
      <c r="A205" s="19"/>
    </row>
    <row r="206" spans="1:1">
      <c r="A206" s="19"/>
    </row>
    <row r="207" spans="1:1">
      <c r="A207" s="19"/>
    </row>
    <row r="208" spans="1:1">
      <c r="A208" s="19"/>
    </row>
    <row r="209" spans="1:1">
      <c r="A209" s="19"/>
    </row>
    <row r="210" spans="1:1">
      <c r="A210" s="19"/>
    </row>
    <row r="211" spans="1:1">
      <c r="A211" s="19"/>
    </row>
    <row r="212" spans="1:1">
      <c r="A212" s="19"/>
    </row>
    <row r="213" spans="1:1">
      <c r="A213" s="19"/>
    </row>
    <row r="214" spans="1:1">
      <c r="A214" s="19"/>
    </row>
    <row r="215" spans="1:1">
      <c r="A215" s="19"/>
    </row>
    <row r="216" spans="1:1">
      <c r="A216" s="19"/>
    </row>
    <row r="217" spans="1:1">
      <c r="A217" s="19"/>
    </row>
    <row r="218" spans="1:1">
      <c r="A218" s="19"/>
    </row>
    <row r="219" spans="1:1">
      <c r="A219" s="19"/>
    </row>
    <row r="220" spans="1:1">
      <c r="A220" s="19"/>
    </row>
    <row r="221" spans="1:1">
      <c r="A221" s="19"/>
    </row>
    <row r="222" spans="1:1">
      <c r="A222" s="19"/>
    </row>
    <row r="223" spans="1:1">
      <c r="A223" s="19"/>
    </row>
    <row r="224" spans="1:1">
      <c r="A224" s="19"/>
    </row>
    <row r="225" spans="1:1">
      <c r="A225" s="19"/>
    </row>
    <row r="226" spans="1:1">
      <c r="A226" s="19"/>
    </row>
    <row r="227" spans="1:1">
      <c r="A227" s="19"/>
    </row>
    <row r="228" spans="1:1">
      <c r="A228" s="19"/>
    </row>
    <row r="229" spans="1:1">
      <c r="A229" s="19"/>
    </row>
    <row r="230" spans="1:1">
      <c r="A230" s="19"/>
    </row>
    <row r="231" spans="1:1">
      <c r="A231" s="19"/>
    </row>
    <row r="232" spans="1:1">
      <c r="A232" s="19"/>
    </row>
    <row r="233" spans="1:1">
      <c r="A233" s="19"/>
    </row>
    <row r="234" spans="1:1">
      <c r="A234" s="19"/>
    </row>
    <row r="235" spans="1:1">
      <c r="A235" s="19"/>
    </row>
  </sheetData>
  <mergeCells count="29">
    <mergeCell ref="E1:H1"/>
    <mergeCell ref="B2:I2"/>
    <mergeCell ref="B3:C3"/>
    <mergeCell ref="F3:H3"/>
    <mergeCell ref="A4:A6"/>
    <mergeCell ref="B4:B6"/>
    <mergeCell ref="C4:C6"/>
    <mergeCell ref="D4:H4"/>
    <mergeCell ref="D5:D6"/>
    <mergeCell ref="E5:H5"/>
    <mergeCell ref="A8:A18"/>
    <mergeCell ref="B8:B18"/>
    <mergeCell ref="A19:A29"/>
    <mergeCell ref="B19:B29"/>
    <mergeCell ref="A30:A40"/>
    <mergeCell ref="B30:B40"/>
    <mergeCell ref="A41:A51"/>
    <mergeCell ref="B41:B51"/>
    <mergeCell ref="A52:A62"/>
    <mergeCell ref="B52:B62"/>
    <mergeCell ref="A63:A73"/>
    <mergeCell ref="B63:B73"/>
    <mergeCell ref="A109:H109"/>
    <mergeCell ref="A74:A84"/>
    <mergeCell ref="B74:B84"/>
    <mergeCell ref="A85:A95"/>
    <mergeCell ref="B85:B95"/>
    <mergeCell ref="A96:A106"/>
    <mergeCell ref="B96:B106"/>
  </mergeCells>
  <printOptions horizontalCentered="1"/>
  <pageMargins left="0.78749999999999998" right="0.78749999999999998" top="1.1812499999999999" bottom="0.78749999999999998" header="0.78749999999999998" footer="0.51180555555555496"/>
  <pageSetup paperSize="9" scale="89" firstPageNumber="0" fitToHeight="0" orientation="landscape" horizontalDpi="300" verticalDpi="300" r:id="rId1"/>
  <headerFooter>
    <oddHeader>&amp;C&amp;P</oddHeader>
  </headerFooter>
  <rowBreaks count="3" manualBreakCount="3">
    <brk id="40" max="16383" man="1"/>
    <brk id="72" max="16383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пр № 2 Пер мероп МП Культура</vt:lpstr>
      <vt:lpstr>прил 3 Рес. обесп. МП Культ  </vt:lpstr>
      <vt:lpstr>'прил 3 Рес. обесп. МП Культ  '!__xlnm_Print_Area</vt:lpstr>
      <vt:lpstr>'пр № 2 Пер мероп МП Культура'!__xlnm_Print_Titles</vt:lpstr>
      <vt:lpstr>'пр № 2 Пер мероп МП Культура'!_xlnm_Print_Area</vt:lpstr>
      <vt:lpstr>'прил 3 Рес. обесп. МП Культ  '!_xlnm_Print_Area</vt:lpstr>
      <vt:lpstr>'пр № 2 Пер мероп МП Культура'!_xlnm_Print_Titles</vt:lpstr>
      <vt:lpstr>'пр № 2 Пер мероп МП Культура'!Excel_BuiltIn_Print_Titles</vt:lpstr>
      <vt:lpstr>'пр № 2 Пер мероп МП Культура'!Заголовки_для_печати</vt:lpstr>
      <vt:lpstr>'пр № 2 Пер мероп МП Культура'!Область_печати</vt:lpstr>
      <vt:lpstr>'прил 3 Рес. обесп. МП Культ 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ДелПр2</cp:lastModifiedBy>
  <cp:revision>8</cp:revision>
  <cp:lastPrinted>2020-08-18T08:15:29Z</cp:lastPrinted>
  <dcterms:created xsi:type="dcterms:W3CDTF">2020-08-17T12:18:23Z</dcterms:created>
  <dcterms:modified xsi:type="dcterms:W3CDTF">2020-08-27T12:41:57Z</dcterms:modified>
  <dc:language>ru-RU</dc:language>
</cp:coreProperties>
</file>