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030" windowHeight="5565"/>
  </bookViews>
  <sheets>
    <sheet name="Приложение 1" sheetId="1" r:id="rId1"/>
    <sheet name="Приложение 2" sheetId="2" r:id="rId2"/>
    <sheet name="Приложение 3" sheetId="10" r:id="rId3"/>
  </sheets>
  <definedNames>
    <definedName name="_xlnm._FilterDatabase" localSheetId="0" hidden="1">'Приложение 1'!$A$25:$U$34</definedName>
    <definedName name="_xlnm._FilterDatabase" localSheetId="1" hidden="1">'Приложение 2'!$A$29:$U$160</definedName>
    <definedName name="_xlnm._FilterDatabase" localSheetId="2" hidden="1">'Приложение 3'!$A$26:$M$27</definedName>
    <definedName name="_xlnm.Print_Titles" localSheetId="0">'Приложение 1'!$25:$25</definedName>
    <definedName name="_xlnm.Print_Titles" localSheetId="1">'Приложение 2'!$29:$29</definedName>
    <definedName name="_xlnm.Print_Titles" localSheetId="2">'Приложение 3'!$26:$26</definedName>
    <definedName name="_xlnm.Print_Area" localSheetId="0">'Приложение 1'!$A$1:$R$58</definedName>
    <definedName name="_xlnm.Print_Area" localSheetId="1">'Приложение 2'!$A$1:$U$185</definedName>
    <definedName name="_xlnm.Print_Area" localSheetId="2">'Приложение 3'!$C$3:$M$56</definedName>
  </definedNames>
  <calcPr calcId="125725"/>
</workbook>
</file>

<file path=xl/calcChain.xml><?xml version="1.0" encoding="utf-8"?>
<calcChain xmlns="http://schemas.openxmlformats.org/spreadsheetml/2006/main">
  <c r="I55" i="1"/>
  <c r="Q27"/>
  <c r="Q28"/>
  <c r="Q29"/>
  <c r="Q30"/>
  <c r="Q32"/>
  <c r="Q35"/>
  <c r="Q36"/>
  <c r="Q37"/>
  <c r="Q38"/>
  <c r="Q39"/>
  <c r="Q40"/>
  <c r="Q41"/>
  <c r="Q42"/>
  <c r="Q43"/>
  <c r="Q44"/>
  <c r="Q45"/>
  <c r="Q46"/>
  <c r="Q47"/>
  <c r="Q48"/>
  <c r="Q49"/>
  <c r="Q50"/>
  <c r="Q52"/>
  <c r="Q53"/>
  <c r="Q54"/>
  <c r="J182" i="2" l="1"/>
  <c r="J55" i="1"/>
  <c r="M54"/>
  <c r="M53"/>
  <c r="M50"/>
  <c r="M49"/>
  <c r="M46"/>
  <c r="M44"/>
  <c r="M43"/>
  <c r="M42"/>
  <c r="M40"/>
  <c r="M39"/>
  <c r="M38"/>
  <c r="M37"/>
  <c r="M32"/>
  <c r="M35"/>
  <c r="M36"/>
  <c r="M30"/>
  <c r="M29"/>
  <c r="M28"/>
  <c r="J31"/>
  <c r="L48"/>
  <c r="M48" s="1"/>
  <c r="L46"/>
  <c r="L52"/>
  <c r="M52" s="1"/>
  <c r="L50"/>
  <c r="L49"/>
  <c r="L47"/>
  <c r="M47" s="1"/>
  <c r="L45"/>
  <c r="M45" s="1"/>
  <c r="L41"/>
  <c r="M41" s="1"/>
  <c r="L36"/>
  <c r="L55" s="1"/>
  <c r="L27"/>
  <c r="L31" s="1"/>
  <c r="M27" l="1"/>
  <c r="J26"/>
  <c r="H31"/>
  <c r="H26" s="1"/>
  <c r="H55"/>
  <c r="G55"/>
  <c r="Q55" s="1"/>
  <c r="G32" i="10" l="1"/>
  <c r="C181" i="2"/>
  <c r="C180"/>
  <c r="C179"/>
  <c r="C177"/>
  <c r="C176"/>
  <c r="C175"/>
  <c r="C174"/>
  <c r="C173"/>
  <c r="C172"/>
  <c r="C167"/>
  <c r="C166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35"/>
  <c r="C34"/>
  <c r="C33"/>
  <c r="C32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4"/>
  <c r="C164" s="1"/>
  <c r="D165"/>
  <c r="C165" s="1"/>
  <c r="D168"/>
  <c r="C168" s="1"/>
  <c r="D169"/>
  <c r="C169" s="1"/>
  <c r="D170"/>
  <c r="C170" s="1"/>
  <c r="D171"/>
  <c r="C171" s="1"/>
  <c r="D173"/>
  <c r="D175"/>
  <c r="D179"/>
  <c r="D182"/>
  <c r="K55" i="1" l="1"/>
  <c r="N55"/>
  <c r="O55"/>
  <c r="P55"/>
  <c r="I52" i="10"/>
  <c r="L52"/>
  <c r="M52"/>
  <c r="S49" i="2"/>
  <c r="S182"/>
  <c r="K48" i="10" l="1"/>
  <c r="J48"/>
  <c r="J43" s="1"/>
  <c r="K43"/>
  <c r="H38"/>
  <c r="H42" s="1"/>
  <c r="H45" s="1"/>
  <c r="H49" s="1"/>
  <c r="H50" s="1"/>
  <c r="G38"/>
  <c r="G42" s="1"/>
  <c r="G45" s="1"/>
  <c r="G49" s="1"/>
  <c r="H33"/>
  <c r="G33" l="1"/>
  <c r="N26" i="1"/>
  <c r="O26"/>
  <c r="P26"/>
  <c r="F51" i="10" l="1"/>
  <c r="E51" s="1"/>
  <c r="R182" i="2"/>
  <c r="O182"/>
  <c r="C182" s="1"/>
  <c r="N182"/>
  <c r="E28" i="10" l="1"/>
  <c r="F34"/>
  <c r="E34" s="1"/>
  <c r="F35"/>
  <c r="E35" s="1"/>
  <c r="F37"/>
  <c r="E37" s="1"/>
  <c r="F39"/>
  <c r="E39" s="1"/>
  <c r="F41"/>
  <c r="E41" s="1"/>
  <c r="F42"/>
  <c r="E42" s="1"/>
  <c r="F43"/>
  <c r="E43" s="1"/>
  <c r="F44"/>
  <c r="E44" s="1"/>
  <c r="F45"/>
  <c r="E45" s="1"/>
  <c r="F46"/>
  <c r="E46" s="1"/>
  <c r="F47"/>
  <c r="E47" s="1"/>
  <c r="F48"/>
  <c r="E48" s="1"/>
  <c r="F49"/>
  <c r="E49" s="1"/>
  <c r="F50"/>
  <c r="E50" s="1"/>
  <c r="F33"/>
  <c r="P30" i="2"/>
  <c r="F52" i="10" l="1"/>
  <c r="E33"/>
  <c r="E52" s="1"/>
  <c r="E29" l="1"/>
  <c r="E30"/>
  <c r="E31"/>
  <c r="L26" i="1" l="1"/>
  <c r="F32" i="10"/>
  <c r="F27" s="1"/>
  <c r="G27"/>
  <c r="H32"/>
  <c r="H27" s="1"/>
  <c r="I32"/>
  <c r="I27" s="1"/>
  <c r="J32"/>
  <c r="J27" s="1"/>
  <c r="K32"/>
  <c r="K27" s="1"/>
  <c r="L32"/>
  <c r="L27" s="1"/>
  <c r="M32"/>
  <c r="M27" s="1"/>
  <c r="K31" i="1"/>
  <c r="K26" s="1"/>
  <c r="I31"/>
  <c r="O35" i="2"/>
  <c r="O30" s="1"/>
  <c r="N35"/>
  <c r="N30" s="1"/>
  <c r="G31" i="1"/>
  <c r="Q31" l="1"/>
  <c r="M31"/>
  <c r="E32" i="10"/>
  <c r="E27" s="1"/>
  <c r="E35" i="2" l="1"/>
  <c r="E30" s="1"/>
  <c r="F35"/>
  <c r="F30" s="1"/>
  <c r="G35"/>
  <c r="G30" s="1"/>
  <c r="H35"/>
  <c r="H30" s="1"/>
  <c r="I35"/>
  <c r="I30" s="1"/>
  <c r="J35"/>
  <c r="J30" s="1"/>
  <c r="D30" s="1"/>
  <c r="K35"/>
  <c r="K30" s="1"/>
  <c r="L35"/>
  <c r="M35"/>
  <c r="Q35"/>
  <c r="Q30" s="1"/>
  <c r="R35"/>
  <c r="T35"/>
  <c r="T30" s="1"/>
  <c r="U35"/>
  <c r="C30"/>
  <c r="R56" l="1"/>
  <c r="E159"/>
  <c r="F159"/>
  <c r="H159"/>
  <c r="I159"/>
  <c r="J159"/>
  <c r="K159"/>
  <c r="L159"/>
  <c r="M159"/>
  <c r="N159"/>
  <c r="O159"/>
  <c r="P159"/>
  <c r="Q159"/>
  <c r="R159"/>
  <c r="S159"/>
  <c r="T159"/>
  <c r="U159"/>
  <c r="E155"/>
  <c r="F155"/>
  <c r="H155"/>
  <c r="I155"/>
  <c r="J155"/>
  <c r="K155"/>
  <c r="L155"/>
  <c r="M155"/>
  <c r="N155"/>
  <c r="O155"/>
  <c r="P155"/>
  <c r="Q155"/>
  <c r="R155"/>
  <c r="S155"/>
  <c r="T155"/>
  <c r="U155"/>
  <c r="E153"/>
  <c r="F153"/>
  <c r="H153"/>
  <c r="I153"/>
  <c r="J153"/>
  <c r="K153"/>
  <c r="L153"/>
  <c r="M153"/>
  <c r="N153"/>
  <c r="O153"/>
  <c r="P153"/>
  <c r="Q153"/>
  <c r="R153"/>
  <c r="S153"/>
  <c r="T153"/>
  <c r="U153"/>
  <c r="E148"/>
  <c r="F148"/>
  <c r="H148"/>
  <c r="I148"/>
  <c r="J148"/>
  <c r="K148"/>
  <c r="L148"/>
  <c r="M148"/>
  <c r="N148"/>
  <c r="O148"/>
  <c r="P148"/>
  <c r="Q148"/>
  <c r="R148"/>
  <c r="S148"/>
  <c r="T148"/>
  <c r="U148"/>
  <c r="E146"/>
  <c r="F146"/>
  <c r="H146"/>
  <c r="I146"/>
  <c r="J146"/>
  <c r="K146"/>
  <c r="L146"/>
  <c r="M146"/>
  <c r="N146"/>
  <c r="O146"/>
  <c r="P146"/>
  <c r="Q146"/>
  <c r="R146"/>
  <c r="S146"/>
  <c r="T146"/>
  <c r="U146"/>
  <c r="E142"/>
  <c r="F142"/>
  <c r="H142"/>
  <c r="I142"/>
  <c r="J142"/>
  <c r="K142"/>
  <c r="L142"/>
  <c r="M142"/>
  <c r="N142"/>
  <c r="O142"/>
  <c r="P142"/>
  <c r="Q142"/>
  <c r="R142"/>
  <c r="S142"/>
  <c r="T142"/>
  <c r="U142"/>
  <c r="E138"/>
  <c r="F138"/>
  <c r="H138"/>
  <c r="I138"/>
  <c r="J138"/>
  <c r="K138"/>
  <c r="L138"/>
  <c r="M138"/>
  <c r="N138"/>
  <c r="O138"/>
  <c r="P138"/>
  <c r="Q138"/>
  <c r="R138"/>
  <c r="S138"/>
  <c r="T138"/>
  <c r="U138"/>
  <c r="E135"/>
  <c r="F135"/>
  <c r="H135"/>
  <c r="I135"/>
  <c r="J135"/>
  <c r="K135"/>
  <c r="L135"/>
  <c r="M135"/>
  <c r="N135"/>
  <c r="O135"/>
  <c r="P135"/>
  <c r="Q135"/>
  <c r="R135"/>
  <c r="S135"/>
  <c r="T135"/>
  <c r="U135"/>
  <c r="E133"/>
  <c r="F133"/>
  <c r="H133"/>
  <c r="I133"/>
  <c r="J133"/>
  <c r="K133"/>
  <c r="L133"/>
  <c r="M133"/>
  <c r="N133"/>
  <c r="O133"/>
  <c r="P133"/>
  <c r="Q133"/>
  <c r="R133"/>
  <c r="S133"/>
  <c r="T133"/>
  <c r="U133"/>
  <c r="E130"/>
  <c r="F130"/>
  <c r="H130"/>
  <c r="I130"/>
  <c r="J130"/>
  <c r="K130"/>
  <c r="L130"/>
  <c r="M130"/>
  <c r="N130"/>
  <c r="O130"/>
  <c r="P130"/>
  <c r="Q130"/>
  <c r="R130"/>
  <c r="S130"/>
  <c r="T130"/>
  <c r="U130"/>
  <c r="E126"/>
  <c r="F126"/>
  <c r="H126"/>
  <c r="I126"/>
  <c r="J126"/>
  <c r="K126"/>
  <c r="L126"/>
  <c r="M126"/>
  <c r="N126"/>
  <c r="O126"/>
  <c r="P126"/>
  <c r="Q126"/>
  <c r="R126"/>
  <c r="S126"/>
  <c r="T126"/>
  <c r="U126"/>
  <c r="E122"/>
  <c r="F122"/>
  <c r="H122"/>
  <c r="I122"/>
  <c r="J122"/>
  <c r="K122"/>
  <c r="L122"/>
  <c r="M122"/>
  <c r="N122"/>
  <c r="O122"/>
  <c r="P122"/>
  <c r="Q122"/>
  <c r="R122"/>
  <c r="S122"/>
  <c r="T122"/>
  <c r="U122"/>
  <c r="E118"/>
  <c r="F118"/>
  <c r="H118"/>
  <c r="I118"/>
  <c r="J118"/>
  <c r="K118"/>
  <c r="L118"/>
  <c r="M118"/>
  <c r="N118"/>
  <c r="O118"/>
  <c r="P118"/>
  <c r="Q118"/>
  <c r="R118"/>
  <c r="S118"/>
  <c r="T118"/>
  <c r="U118"/>
  <c r="E112"/>
  <c r="F112"/>
  <c r="H112"/>
  <c r="I112"/>
  <c r="J112"/>
  <c r="K112"/>
  <c r="L112"/>
  <c r="M112"/>
  <c r="N112"/>
  <c r="O112"/>
  <c r="P112"/>
  <c r="Q112"/>
  <c r="R112"/>
  <c r="S112"/>
  <c r="T112"/>
  <c r="U112"/>
  <c r="E110"/>
  <c r="F110"/>
  <c r="H110"/>
  <c r="I110"/>
  <c r="J110"/>
  <c r="K110"/>
  <c r="L110"/>
  <c r="M110"/>
  <c r="N110"/>
  <c r="O110"/>
  <c r="P110"/>
  <c r="Q110"/>
  <c r="R110"/>
  <c r="S110"/>
  <c r="T110"/>
  <c r="U110"/>
  <c r="E105"/>
  <c r="F105"/>
  <c r="H105"/>
  <c r="I105"/>
  <c r="J105"/>
  <c r="K105"/>
  <c r="L105"/>
  <c r="M105"/>
  <c r="N105"/>
  <c r="O105"/>
  <c r="P105"/>
  <c r="Q105"/>
  <c r="R105"/>
  <c r="S105"/>
  <c r="T105"/>
  <c r="U105"/>
  <c r="E101"/>
  <c r="F101"/>
  <c r="H101"/>
  <c r="I101"/>
  <c r="J101"/>
  <c r="K101"/>
  <c r="L101"/>
  <c r="M101"/>
  <c r="N101"/>
  <c r="O101"/>
  <c r="P101"/>
  <c r="Q101"/>
  <c r="R101"/>
  <c r="S101"/>
  <c r="T101"/>
  <c r="U101"/>
  <c r="E94"/>
  <c r="F94"/>
  <c r="H94"/>
  <c r="I94"/>
  <c r="J94"/>
  <c r="K94"/>
  <c r="L94"/>
  <c r="M94"/>
  <c r="N94"/>
  <c r="O94"/>
  <c r="P94"/>
  <c r="Q94"/>
  <c r="R94"/>
  <c r="S94"/>
  <c r="T94"/>
  <c r="U94"/>
  <c r="E91"/>
  <c r="F91"/>
  <c r="H91"/>
  <c r="I91"/>
  <c r="J91"/>
  <c r="K91"/>
  <c r="L91"/>
  <c r="M91"/>
  <c r="N91"/>
  <c r="O91"/>
  <c r="P91"/>
  <c r="Q91"/>
  <c r="R91"/>
  <c r="S91"/>
  <c r="T91"/>
  <c r="U91"/>
  <c r="E86"/>
  <c r="F86"/>
  <c r="H86"/>
  <c r="I86"/>
  <c r="J86"/>
  <c r="K86"/>
  <c r="L86"/>
  <c r="M86"/>
  <c r="N86"/>
  <c r="O86"/>
  <c r="P86"/>
  <c r="Q86"/>
  <c r="R86"/>
  <c r="S86"/>
  <c r="T86"/>
  <c r="U86"/>
  <c r="E83"/>
  <c r="F83"/>
  <c r="H83"/>
  <c r="I83"/>
  <c r="J83"/>
  <c r="K83"/>
  <c r="L83"/>
  <c r="M83"/>
  <c r="N83"/>
  <c r="O83"/>
  <c r="P83"/>
  <c r="Q83"/>
  <c r="R83"/>
  <c r="S83"/>
  <c r="T83"/>
  <c r="U83"/>
  <c r="E78"/>
  <c r="F78"/>
  <c r="H78"/>
  <c r="I78"/>
  <c r="J78"/>
  <c r="K78"/>
  <c r="L78"/>
  <c r="M78"/>
  <c r="N78"/>
  <c r="O78"/>
  <c r="P78"/>
  <c r="Q78"/>
  <c r="R78"/>
  <c r="S78"/>
  <c r="T78"/>
  <c r="U78"/>
  <c r="E72"/>
  <c r="F72"/>
  <c r="H72"/>
  <c r="I72"/>
  <c r="J72"/>
  <c r="K72"/>
  <c r="L72"/>
  <c r="M72"/>
  <c r="N72"/>
  <c r="O72"/>
  <c r="P72"/>
  <c r="Q72"/>
  <c r="R72"/>
  <c r="S72"/>
  <c r="T72"/>
  <c r="U72"/>
  <c r="U70"/>
  <c r="T70"/>
  <c r="S70"/>
  <c r="R70"/>
  <c r="Q70"/>
  <c r="P70"/>
  <c r="O70"/>
  <c r="N70"/>
  <c r="M70"/>
  <c r="L70"/>
  <c r="K70"/>
  <c r="J70"/>
  <c r="I70"/>
  <c r="H70"/>
  <c r="F70"/>
  <c r="E70"/>
  <c r="U66"/>
  <c r="T66"/>
  <c r="S66"/>
  <c r="R66"/>
  <c r="Q66"/>
  <c r="P66"/>
  <c r="O66"/>
  <c r="N66"/>
  <c r="M66"/>
  <c r="L66"/>
  <c r="K66"/>
  <c r="J66"/>
  <c r="I66"/>
  <c r="H66"/>
  <c r="F66"/>
  <c r="E66"/>
  <c r="U64"/>
  <c r="T64"/>
  <c r="S64"/>
  <c r="R64"/>
  <c r="Q64"/>
  <c r="P64"/>
  <c r="O64"/>
  <c r="N64"/>
  <c r="M64"/>
  <c r="L64"/>
  <c r="K64"/>
  <c r="J64"/>
  <c r="I64"/>
  <c r="H64"/>
  <c r="F64"/>
  <c r="E64"/>
  <c r="U58"/>
  <c r="T58"/>
  <c r="S58"/>
  <c r="R58"/>
  <c r="Q58"/>
  <c r="P58"/>
  <c r="O58"/>
  <c r="N58"/>
  <c r="M58"/>
  <c r="L58"/>
  <c r="K58"/>
  <c r="J58"/>
  <c r="I58"/>
  <c r="H58"/>
  <c r="F58"/>
  <c r="E58"/>
  <c r="U56"/>
  <c r="T56"/>
  <c r="S56"/>
  <c r="Q56"/>
  <c r="P56"/>
  <c r="O56"/>
  <c r="N56"/>
  <c r="M56"/>
  <c r="L56"/>
  <c r="K56"/>
  <c r="J56"/>
  <c r="I56"/>
  <c r="H56"/>
  <c r="F56"/>
  <c r="E56"/>
  <c r="U44"/>
  <c r="T44"/>
  <c r="R44"/>
  <c r="Q44"/>
  <c r="P44"/>
  <c r="O44"/>
  <c r="N44"/>
  <c r="M44"/>
  <c r="L44"/>
  <c r="K44"/>
  <c r="J44"/>
  <c r="I44"/>
  <c r="H44"/>
  <c r="F44"/>
  <c r="E44"/>
  <c r="U42"/>
  <c r="T42"/>
  <c r="R42"/>
  <c r="Q42"/>
  <c r="P42"/>
  <c r="O42"/>
  <c r="N42"/>
  <c r="M42"/>
  <c r="L42"/>
  <c r="K42"/>
  <c r="J42"/>
  <c r="I42"/>
  <c r="H42"/>
  <c r="F42"/>
  <c r="E42"/>
  <c r="U40"/>
  <c r="T40"/>
  <c r="R40"/>
  <c r="Q40"/>
  <c r="P40"/>
  <c r="O40"/>
  <c r="N40"/>
  <c r="M40"/>
  <c r="L40"/>
  <c r="K40"/>
  <c r="J40"/>
  <c r="I40"/>
  <c r="H40"/>
  <c r="F40"/>
  <c r="E40"/>
  <c r="U36"/>
  <c r="T36"/>
  <c r="R36"/>
  <c r="Q36"/>
  <c r="P36"/>
  <c r="O36"/>
  <c r="N36"/>
  <c r="M36"/>
  <c r="L36"/>
  <c r="K36"/>
  <c r="J36"/>
  <c r="I36"/>
  <c r="H36"/>
  <c r="F36"/>
  <c r="E36"/>
  <c r="G26" i="1" l="1"/>
  <c r="M55"/>
  <c r="M26" s="1"/>
  <c r="I26"/>
  <c r="Q51"/>
  <c r="Q26" l="1"/>
  <c r="Q34"/>
  <c r="Q33"/>
  <c r="M34"/>
  <c r="I34"/>
  <c r="M33"/>
  <c r="I33"/>
</calcChain>
</file>

<file path=xl/sharedStrings.xml><?xml version="1.0" encoding="utf-8"?>
<sst xmlns="http://schemas.openxmlformats.org/spreadsheetml/2006/main" count="441" uniqueCount="296">
  <si>
    <t>Почтовый адрес                                      многоквартирного дома (далее - МКД)                                с указанием населенного пункта</t>
  </si>
  <si>
    <t>Основание для первоочередного проведения капитального ремонта (подпункт 1 или               подпункт 2 пункта 3.2.1 Порядка)</t>
  </si>
  <si>
    <t>№ п/п</t>
  </si>
  <si>
    <t>Общая площадь МКД</t>
  </si>
  <si>
    <t>в том числе:</t>
  </si>
  <si>
    <t>средства государственной поддержки</t>
  </si>
  <si>
    <t>средства муниципальной поддержки</t>
  </si>
  <si>
    <t>кв. м</t>
  </si>
  <si>
    <t>чел.</t>
  </si>
  <si>
    <t>руб.</t>
  </si>
  <si>
    <t>Х</t>
  </si>
  <si>
    <t>Итого по муниципальному образованию Абинский район</t>
  </si>
  <si>
    <t>5</t>
  </si>
  <si>
    <t>12.2016</t>
  </si>
  <si>
    <t>9</t>
  </si>
  <si>
    <t>Итого по муниципальному образованию Апшеронский район</t>
  </si>
  <si>
    <t>Итого по муниципальному образованию Белореченский район</t>
  </si>
  <si>
    <t>Итого по муниципальному образованию Брюховецкий район</t>
  </si>
  <si>
    <t>Итого по муниципальному образованию Выселковский район</t>
  </si>
  <si>
    <t>Итого по муниципальному образованию Гулькевический район</t>
  </si>
  <si>
    <t>Итого по муниципальному образованию Динской район</t>
  </si>
  <si>
    <t>Итого по муниципальному образованию Ейский район</t>
  </si>
  <si>
    <t>Итого по муниципальному образованию Кавказский район</t>
  </si>
  <si>
    <t>Итого по муниципальному образованию Калининский район</t>
  </si>
  <si>
    <t>Итого по муниципальному образованию Каневской район</t>
  </si>
  <si>
    <t>Итого по муниципальному образованию Красноармейский район</t>
  </si>
  <si>
    <t>Итого по муниципальному образованию город Краснодар</t>
  </si>
  <si>
    <t>Итого по муниципальному образованию Курганинский район</t>
  </si>
  <si>
    <t>Итого по муниципальному образованию Кущевский район</t>
  </si>
  <si>
    <t>Итого по муниципальному образованию Новокубанский район</t>
  </si>
  <si>
    <t>Итого по муниципальному образованию Новопокровский район</t>
  </si>
  <si>
    <t>Итого по муниципальному образованию город Новороссийск</t>
  </si>
  <si>
    <t>Итого по муниципальному образованию Отрадненский район</t>
  </si>
  <si>
    <t>Итого по муниципальному образованию Павловский район</t>
  </si>
  <si>
    <t>Итого по муниципальному образованию Северский район</t>
  </si>
  <si>
    <t>Итого по муниципальному образованию Славянский район</t>
  </si>
  <si>
    <t>Итого по муниципальному образованию город-курорт Сочи</t>
  </si>
  <si>
    <t>Итого по муниципальному образованию Староминский район</t>
  </si>
  <si>
    <t>Итого по муниципальному образованию Темрюкский район</t>
  </si>
  <si>
    <t>Итого по муниципальному образованию Тихорецкий район</t>
  </si>
  <si>
    <t>Итого по муниципальному образованию Туапсинский район</t>
  </si>
  <si>
    <t>Итого по муниципальному образованию Щербинский район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</si>
  <si>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</si>
  <si>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</si>
  <si>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</si>
  <si>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</si>
  <si>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</si>
  <si>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</si>
  <si>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ед.</t>
  </si>
  <si>
    <t>Итого по муниципальному образованию Лабинский район</t>
  </si>
  <si>
    <t>г. Горячий Ключ,                                                     ул. Ленина, д. 179, корп. А</t>
  </si>
  <si>
    <t>г. Горячий Ключ,                                                  ул. Ленина, д. 211</t>
  </si>
  <si>
    <t>Итого по муниципальному образованию город Горячий Ключ</t>
  </si>
  <si>
    <t>г. Горячий Ключ,                                                                  ул. Герцена, д. 52, корп. А</t>
  </si>
  <si>
    <t>г. Краснодар,                                                                ул. Сормовская, д. 183</t>
  </si>
  <si>
    <t>г. Новороссийск,                                                    просп. Дзержинского, д. 185</t>
  </si>
  <si>
    <t>г. Сочи,                                                                       ул. Я.Фабрициуса, д. 2/36</t>
  </si>
  <si>
    <t>г. Абинск,                                                                   ул. Комсомольская, д. 67</t>
  </si>
  <si>
    <t>г. Апшеронск,                                                        пер. Привокзальный, д. 6</t>
  </si>
  <si>
    <t>г. Апшеронск,                                                         ул. Комарова, д. 105</t>
  </si>
  <si>
    <t>г. Белореченск,                                                         ул. Ленина, д. 107</t>
  </si>
  <si>
    <t>ст-ца Брюховецкая,                                              ул. Тимофеева, д. 33</t>
  </si>
  <si>
    <t>ст-ца Брюховецкая,                                               ул. Кирова, д. 173</t>
  </si>
  <si>
    <t>ст-ца Брюховецкая,                                                     ул. Кирова, д. 179</t>
  </si>
  <si>
    <t>ст-ца Выселки,                                                                         ул. Ленина, д. 123</t>
  </si>
  <si>
    <t>г. Гулькевичи,                                                   микрорайон Западный, д. 2</t>
  </si>
  <si>
    <t>г. Гулькевичи,                                                   микрорайон Западный, д. 4</t>
  </si>
  <si>
    <t>г. Гулькевичи,                                                   микрорайон Западный, д. 7</t>
  </si>
  <si>
    <t>г. Гулькевичи,                                                   микрорайон Западный, д. 9</t>
  </si>
  <si>
    <t>г. Гулькевичи,                                                   микрорайон Западный, д. 17</t>
  </si>
  <si>
    <t>ст-ца Динская,                                                   ул. Линейная, д. 131</t>
  </si>
  <si>
    <t>г. Ейск,                                                                             ул. Коммунистическая,                                  д. 20, корп. 6</t>
  </si>
  <si>
    <t>г. Ейск,                                                                             ул. Коммунистическая,                                  д. 20, корп. 9</t>
  </si>
  <si>
    <t>г. Кропоткин,                                                      ул. Гоголя, д. 196</t>
  </si>
  <si>
    <t>г. Кропоткин,                                                   1-й микрорайон, д. 2</t>
  </si>
  <si>
    <t>г. Кропоткин,                                                   1-й микрорайон, д. 12</t>
  </si>
  <si>
    <t>г. Кропоткин,                                                   1-й микрорайон, д. 47</t>
  </si>
  <si>
    <t>ст-ца Старовеличковская,                                                   ул. Братьев Шаповаловых, д. 32</t>
  </si>
  <si>
    <t>ст-ца Калининская,                                           ул. Ленина, д. 101</t>
  </si>
  <si>
    <t>ст-ца Каневская,                                                  ул. Гагарина, д. 13</t>
  </si>
  <si>
    <t>ст-ца Каневская,                                                    ул. Кубанская, д. 47, корп. А</t>
  </si>
  <si>
    <t>ст-ца Каневская,                                                ул. Нестеренко, д. 43</t>
  </si>
  <si>
    <t>ст-ца Каневская,                                                                ул. Ростовская, д. 27, корп. А</t>
  </si>
  <si>
    <t>ст-ца Каневская,                                                       ул. Свердликова, д. 89</t>
  </si>
  <si>
    <t>ст-ца Каневская,                                                 ул. Уманская, д. 65</t>
  </si>
  <si>
    <t>ст-ца Полтавская,                                             ул. Ленина, д. 150</t>
  </si>
  <si>
    <t>ст-ца Полтавская,                                             ул. Ленина, д. 152</t>
  </si>
  <si>
    <t>ст-ца Полтавская,                                             ул. Ленина, д. 211</t>
  </si>
  <si>
    <t>г. Курганинск,                                                                           ул. Матросова, д. 201, корп. А</t>
  </si>
  <si>
    <t>г. Курганинск,                                                          ул. Матросова, д. 197, корп. А</t>
  </si>
  <si>
    <t>г. Курганинск,                                                          ул. Матросова, д. 199, корп. А</t>
  </si>
  <si>
    <t>пгт Псебай,                                                  ул. 60 лет Октября, д. 2</t>
  </si>
  <si>
    <t>пгт Псебай,                                                   ул. 60 лет Октября, д. 12</t>
  </si>
  <si>
    <t>пгт Мостовской,                                                        ул. Кооперативная, д. 134</t>
  </si>
  <si>
    <t>г. Новокубанск,                                                       ул. Ленинградская, д. 19</t>
  </si>
  <si>
    <t>г. Новокубанск,                                          ул. Ленина, д. 29</t>
  </si>
  <si>
    <t>г. Новокубанск,                                                    ул. Первомайская, д. 95</t>
  </si>
  <si>
    <t>ст-ца Новопокровская,                                            ул. Черняховского, д. 6</t>
  </si>
  <si>
    <t>ст-ца Новопокровская,                                                        ул. Черняховского, д. 4</t>
  </si>
  <si>
    <t>ст-ца Новопокровская,                                             ул. Заводская, д. 146</t>
  </si>
  <si>
    <t>ст-ца Отрадная,                                                        ул. Овражная, д. 61, корп. Д</t>
  </si>
  <si>
    <t>ст-ца Отрадная,                                                 ул. Овражная, д. 61, корп. В</t>
  </si>
  <si>
    <t>ст-ца Павловская,                                             ул. Новопочтовая, д. 31</t>
  </si>
  <si>
    <t>пгт Афипский,                                                     ул. Пушкина, д. 140</t>
  </si>
  <si>
    <t>г. Славянск-на-Кубани,                                          ул. Совхозная, д. 75, корп. 1</t>
  </si>
  <si>
    <t>г. Славянск-на-Кубани,                                          ул. Стаханова, д. 197</t>
  </si>
  <si>
    <t>г. Славянск-на-Кубани,                                               ул. Троицкая, д. 232</t>
  </si>
  <si>
    <t>ст-ца Староминская,                                       ул. Красная, д. 3, корп. А</t>
  </si>
  <si>
    <t>ст-ца Староминская,                                                    ул. Мира, д. 51</t>
  </si>
  <si>
    <t>ст-ца Староминская,                                                ул. Мира, д. 80</t>
  </si>
  <si>
    <t>г. Темрюк,                                                    ул. Таманская, д. 10</t>
  </si>
  <si>
    <t>г. Тихорецк,                                                           ул. Калинина, д. 7, корп. А</t>
  </si>
  <si>
    <t>г. Тихорецк,                                                                         ул. Победы, д. 1, корп. Б</t>
  </si>
  <si>
    <t>г. Тихорецк,                                                                             ул. Подвойского, д. 123</t>
  </si>
  <si>
    <t>г. Тихорецк,                                                              ул. Октябрьская, д. 89</t>
  </si>
  <si>
    <t>с. Лермонтово,                                                       ул. Ленина, д. 7, корп. А</t>
  </si>
  <si>
    <t xml:space="preserve">Итого по муниципальному образованию Успенский район </t>
  </si>
  <si>
    <t>с. Успенское,                                                         ул. Октябрьская, д. 92</t>
  </si>
  <si>
    <t>с. Успенское,                                                ул. К.Маркса, д. 22</t>
  </si>
  <si>
    <t>с. Успенское,                                                          ул. Пионерская, д. 1, корп. А</t>
  </si>
  <si>
    <t>ст-ца Старощербиновская,                                       ул. Краснопартизанская, д. 132</t>
  </si>
  <si>
    <t>г. Сочи, ул. Абрикосовая, д. 18</t>
  </si>
  <si>
    <t>г. Сочи, ул. Вишневая, д. 4</t>
  </si>
  <si>
    <t>г. Сочи, ул. Ленина, д. 6</t>
  </si>
  <si>
    <t>г. Сочи, ул. Макаренко, д. 43</t>
  </si>
  <si>
    <t>г. Сочи, ул. Макаренко, д. 45</t>
  </si>
  <si>
    <t>г. Сочи, ул. Партизанская, д. 20</t>
  </si>
  <si>
    <t>г. Сочи, ул. Пасечная, д. 61/1</t>
  </si>
  <si>
    <t>г. Сочи, ул. Ульянова, д. 53</t>
  </si>
  <si>
    <t>г. Сочи, ш. Батумское, д. 39</t>
  </si>
  <si>
    <t>г. Апшеронск, ул. Ленина, д. 4</t>
  </si>
  <si>
    <t>г. Апшеронск, ул. Ленина, д. 18</t>
  </si>
  <si>
    <t>г. Апшеронск, ул. Ленина, д. 31</t>
  </si>
  <si>
    <t>ст-ца Динская, ул. К.Цеткин, д. 2</t>
  </si>
  <si>
    <t>ст-ца Динская, ул. Красная, д. 92</t>
  </si>
  <si>
    <t>ст-ца Динская, ул. Новая, д. 106</t>
  </si>
  <si>
    <t>ст-ца Кущевская, ул. Ленина, д. 5</t>
  </si>
  <si>
    <t>г. Лабинск, ул. Калинина, д. 122</t>
  </si>
  <si>
    <t>г. Лабинск, ул. Калинина, д. 176</t>
  </si>
  <si>
    <t>г. Лабинск, ул. Красная, д. 49</t>
  </si>
  <si>
    <t>г. Лабинск, ул. Некрасова, д. 23</t>
  </si>
  <si>
    <t>г. Лабинск, ул. Пионерская, д. 34</t>
  </si>
  <si>
    <t>г. Курганинск, ул. Мира, д. 80</t>
  </si>
  <si>
    <t>пгт Афипский, ул. Победы, д. 7</t>
  </si>
  <si>
    <t>г. Сочи, ш. Батумское, д. 33</t>
  </si>
  <si>
    <t>Итого по муниципальному образованию Мостовский район</t>
  </si>
  <si>
    <t>(руб./кв.м)</t>
  </si>
  <si>
    <t>этажей</t>
  </si>
  <si>
    <t xml:space="preserve">многоквартирных домов для рассмотрения вопроса о включении в региональный краткосрочный </t>
  </si>
  <si>
    <t>прогнозируемый объем поступления взносов в текущем году</t>
  </si>
  <si>
    <t xml:space="preserve"> подъездов</t>
  </si>
  <si>
    <t>Количество</t>
  </si>
  <si>
    <t>квартир</t>
  </si>
  <si>
    <t xml:space="preserve">            </t>
  </si>
  <si>
    <t>удельная (гр.9/гр.7)</t>
  </si>
  <si>
    <t>№ п/п по дате приватизации</t>
  </si>
  <si>
    <t>№ п/п в ПГА 1638</t>
  </si>
  <si>
    <t>7</t>
  </si>
  <si>
    <t>Российской Федерации</t>
  </si>
  <si>
    <t>Количество граждан, зарегистрированных                  по месту жительства в МКД</t>
  </si>
  <si>
    <t xml:space="preserve">частью 1 (с учетом положений части 5) статьи 166 Жилищного кодекса Российской Федерации, </t>
  </si>
  <si>
    <t>Виды работ, установленные частью 1 (с учетом положений части 5) статьи 166 Жилищного кодекса Российской Федерации</t>
  </si>
  <si>
    <t xml:space="preserve">Краснодарского края </t>
  </si>
  <si>
    <t>всего (сумма показателей граф 10 - 17)</t>
  </si>
  <si>
    <t xml:space="preserve">средства фонда капитального ремонта данного МКД, включающего в себя взносы и пени </t>
  </si>
  <si>
    <t>19</t>
  </si>
  <si>
    <t>дополнительные взносы</t>
  </si>
  <si>
    <t>заимствованные средства</t>
  </si>
  <si>
    <t>ПРИЛОЖЕНИЕ № 1</t>
  </si>
  <si>
    <t xml:space="preserve">к  приказу министерства топливно-энергетического комплекса и жилищно-коммунального хозяйства    Краснодарского края
от __________________№________
</t>
  </si>
  <si>
    <t>Почтовый адрес многоквартирного дома (далее - МКД) с указанием населенного пункта</t>
  </si>
  <si>
    <t>из них</t>
  </si>
  <si>
    <t>В том числе</t>
  </si>
  <si>
    <t xml:space="preserve">Итого по Кавказскому сельскому поселению </t>
  </si>
  <si>
    <t>Всего по муниципальному образованию Кавказский  район</t>
  </si>
  <si>
    <t>ст. Кавказская, ул. 60 лет  СССР, д.7</t>
  </si>
  <si>
    <t>ст. Кавказская, ул. 60 лет  СССР, д.12</t>
  </si>
  <si>
    <t>0</t>
  </si>
  <si>
    <t>на территории муницииального образования Кавказский район</t>
  </si>
  <si>
    <t>Заместитель главы муниципального образования Кавказский район</t>
  </si>
  <si>
    <t>г. Кропоткин, ул. Железнодорожная, д. 47/1</t>
  </si>
  <si>
    <t>г. Кропоткин, ул. Мира, д. 92</t>
  </si>
  <si>
    <t xml:space="preserve">Итого по Кропоткинскому городскому  поселению </t>
  </si>
  <si>
    <t>15</t>
  </si>
  <si>
    <t>УТВЕРЖДЕН</t>
  </si>
  <si>
    <t>постановлением администрации</t>
  </si>
  <si>
    <t xml:space="preserve">муниципального образования </t>
  </si>
  <si>
    <t>Кавказский район</t>
  </si>
  <si>
    <t>постановленим  администрации</t>
  </si>
  <si>
    <t>муниципального образования</t>
  </si>
  <si>
    <t>ПРИЛОЖЕНИЕ № 3</t>
  </si>
  <si>
    <t>ст. Кавказская, ул. 60 лет  СССР, д. 5</t>
  </si>
  <si>
    <t>ст. Кавказская, ул. 60 лет  СССР, д.9</t>
  </si>
  <si>
    <t>г. Кропоткин, ул. Б.Хмельницкого, д. 75</t>
  </si>
  <si>
    <t>г. Кропоткин, ул. Б.Хмельницкого, д. 77</t>
  </si>
  <si>
    <t>г. Кропоткин, ул. Железнодорожная, д. 49</t>
  </si>
  <si>
    <t>г. Кропоткин, ул. Железнодорожная, д. 18/1</t>
  </si>
  <si>
    <t>г. Кропоткин, ул. Железнодорожная, д. 17/1</t>
  </si>
  <si>
    <t>г. Кропоткин, ул. Красная, д. 27</t>
  </si>
  <si>
    <t>г. Кропоткин, ул. Красная, д. 107</t>
  </si>
  <si>
    <t>г. Кропоткин, ул. Красная, д. 70</t>
  </si>
  <si>
    <t>г. Кропоткин, ул. Красная, д. 54</t>
  </si>
  <si>
    <t>г. Кропоткин, ул. Красная, д. 83</t>
  </si>
  <si>
    <t>г. Кропоткин, ул. Черноморская, д. 81</t>
  </si>
  <si>
    <t>г. Кропоткин, ул. Черноморская, д. 102</t>
  </si>
  <si>
    <t>г. Кропоткин, ул. Бульварная, д. 25</t>
  </si>
  <si>
    <t>г. Кропоткин, ул. Пушкина, д. 31</t>
  </si>
  <si>
    <t>г. Кропоткин, ул. Дугинец, д. 28</t>
  </si>
  <si>
    <t>итого по Кропоткинскому г/п</t>
  </si>
  <si>
    <t>Итого по Кропоткинскому городскому поселению</t>
  </si>
  <si>
    <t>г. Кропоткин, ул. Комсомольская, д. 206-г</t>
  </si>
  <si>
    <t>1</t>
  </si>
  <si>
    <t>2</t>
  </si>
  <si>
    <t>3</t>
  </si>
  <si>
    <t>4</t>
  </si>
  <si>
    <t>6</t>
  </si>
  <si>
    <t>8</t>
  </si>
  <si>
    <t>10</t>
  </si>
  <si>
    <t>11</t>
  </si>
  <si>
    <t>12</t>
  </si>
  <si>
    <t>13</t>
  </si>
  <si>
    <t>14</t>
  </si>
  <si>
    <t>16</t>
  </si>
  <si>
    <t>17</t>
  </si>
  <si>
    <t>18</t>
  </si>
  <si>
    <t>ПРОМЕЖУТОЧНЫЙ  СПИСОК</t>
  </si>
  <si>
    <t>ПРИЛОЖЕНИЕ № 2</t>
  </si>
  <si>
    <t>ПРОМЕЖУТОЧНЫЙ СПИСОК</t>
  </si>
  <si>
    <t xml:space="preserve">план по плановому периоду 2017 - 2019 годов (этап 2018 года) по видам работ, установленным </t>
  </si>
  <si>
    <t>Кавказский район, 
г. Кропоткин, 
ул. Бульварная,д. 25</t>
  </si>
  <si>
    <t>Кавказский район, 
г. Кропоткин, 
ул. Б. Хмельницкого, д.75</t>
  </si>
  <si>
    <t>Кавказский район, 
г. Кропоткин, 
ул. Б. Хмельницкого, д. 77</t>
  </si>
  <si>
    <t>Кавказский район, 
г. Кропоткин, 
ул. Дугинец, д. 28</t>
  </si>
  <si>
    <t>Кавказский район, 
г. Кропоткин, 
ул. Железнодорожная, д. 17/1</t>
  </si>
  <si>
    <t>Кавказский район, 
г. Кропоткин, 
ул. Железнодорожная, д. 18/1</t>
  </si>
  <si>
    <t>Кавказский район, 
г. Кропоткин, 
ул. Железнодорожная, д. 47/1</t>
  </si>
  <si>
    <t>Кавказский район, 
г. Кропоткин, 
ул. Железнодорожная, д. 49</t>
  </si>
  <si>
    <t>Кавказский район, 
г. Кропоткин, 
ул. Комсомольская, д. 206, корп. Г</t>
  </si>
  <si>
    <t>Кавказский район, 
г. Кропоткин, 
ул. Красная, д. 27</t>
  </si>
  <si>
    <t>Кавказский район, 
г. Кропоткин, 
ул. Красная, д. 54</t>
  </si>
  <si>
    <t>Кавказский район, 
г. Кропоткин, 
ул. Красная, д. 70</t>
  </si>
  <si>
    <t>Кавказский район, 
г. Кропоткин, 
ул. Красная, д. 83</t>
  </si>
  <si>
    <t>Кавказский район, 
г. Кропоткин, 
ул. Красная, д. 107</t>
  </si>
  <si>
    <t>Кавказский район, 
г. Кропоткин, 
ул. Пушкина, д. 31</t>
  </si>
  <si>
    <t>Кавказский район, 
г. Кропоткин, 
ул. Мира, д. 92</t>
  </si>
  <si>
    <t>Кавказский район, 
г. Кропоткин, 
ул. Черноморская, д. 81</t>
  </si>
  <si>
    <t>Кавказский район, 
г. Кропоткин, 
ул. Черноморская, д. 102</t>
  </si>
  <si>
    <t>Кавказский район, 
г. Кропоткин, 
ул. Бульварная, д. 25</t>
  </si>
  <si>
    <t>Кавказский район, 
г. Кропоткин, 
ул. Б. Хмельницкого, д. 75</t>
  </si>
  <si>
    <t>Заместитель главы муниципрального</t>
  </si>
  <si>
    <t>образования Кавказский район</t>
  </si>
  <si>
    <t>от 27.09.2017 № 1482</t>
  </si>
  <si>
    <t>Почтовый адрес многоквартирного дома (далее - МКД)с указанием населенного пункта</t>
  </si>
  <si>
    <t>г. Кропоткин, микрорайон 1, д.47</t>
  </si>
  <si>
    <t>Кавказский район, г. Кропоткин,  микрорайон 1, д. 47</t>
  </si>
  <si>
    <t>Кавказский район,   
г. Кропоткин, 
микрорайон1, д. 47</t>
  </si>
  <si>
    <t>к постановлению администрации</t>
  </si>
  <si>
    <t>(в редакции постановления администрации муниципального образования Кавказский район</t>
  </si>
  <si>
    <t>"ПРИЛОЖЕНИЕ № 3</t>
  </si>
  <si>
    <t>(в редакции постановления админстрации муниципального образования Кавказский район</t>
  </si>
  <si>
    <t>к постановлению  администрации</t>
  </si>
  <si>
    <t>"ПРИЛОЖЕНИЕ № 4</t>
  </si>
  <si>
    <t>"ПРИЛОЖЕНИЕ № 5</t>
  </si>
  <si>
    <t>-</t>
  </si>
  <si>
    <t>4 кв. 2018</t>
  </si>
  <si>
    <t>МУНИЦИПАЛЬНЫЙ КРАТКОСРОЧНЫЙ ПЛАН</t>
  </si>
  <si>
    <t>по плановому периоду 2017 - 2019 годов (этап 2018года) на территориимуниципального образования Кавказский район</t>
  </si>
  <si>
    <t>0,0</t>
  </si>
  <si>
    <t>И.Д.Погорелов</t>
  </si>
  <si>
    <r>
      <t>Стоимость услуг (работ) по капитальному ремонту</t>
    </r>
    <r>
      <rPr>
        <vertAlign val="superscript"/>
        <sz val="26"/>
        <color indexed="8"/>
        <rFont val="Times New Roman"/>
        <family val="1"/>
        <charset val="204"/>
      </rPr>
      <t xml:space="preserve"> 3)</t>
    </r>
  </si>
  <si>
    <r>
      <t>Планируемый срок завершения работ                                         (квартал, год)</t>
    </r>
    <r>
      <rPr>
        <vertAlign val="superscript"/>
        <sz val="26"/>
        <color indexed="8"/>
        <rFont val="Times New Roman"/>
        <family val="1"/>
        <charset val="204"/>
      </rPr>
      <t xml:space="preserve"> 3)</t>
    </r>
  </si>
  <si>
    <r>
      <t xml:space="preserve">Стоимость работ по капитальному ремонту всего (сумма показателей граф 4,13, 15, 17, 19, 21)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</si>
  <si>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 xml:space="preserve">всего (сумма показателей                   граф 5 - 11)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</si>
  <si>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 xml:space="preserve">электроснабжения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</si>
  <si>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 xml:space="preserve">холодного                               водоснабжения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</si>
  <si>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 xml:space="preserve">в том числе противопожарного водопровода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</si>
  <si>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>водоотведения</t>
    </r>
    <r>
      <rPr>
        <vertAlign val="superscript"/>
        <sz val="36"/>
        <color indexed="8"/>
        <rFont val="Times New Roman"/>
        <family val="1"/>
        <charset val="204"/>
      </rPr>
      <t xml:space="preserve"> 2)</t>
    </r>
  </si>
  <si>
    <r>
      <t>газоснабжения</t>
    </r>
    <r>
      <rPr>
        <vertAlign val="superscript"/>
        <sz val="36"/>
        <color indexed="8"/>
        <rFont val="Times New Roman"/>
        <family val="1"/>
        <charset val="204"/>
      </rPr>
      <t xml:space="preserve"> 2)</t>
    </r>
  </si>
  <si>
    <r>
      <t>теплоснабжения</t>
    </r>
    <r>
      <rPr>
        <vertAlign val="superscript"/>
        <sz val="36"/>
        <color indexed="8"/>
        <rFont val="Times New Roman"/>
        <family val="1"/>
        <charset val="204"/>
      </rPr>
      <t xml:space="preserve"> 2)</t>
    </r>
  </si>
  <si>
    <r>
      <t xml:space="preserve">горячего водоснабжения 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</si>
  <si>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>руб.</t>
    </r>
    <r>
      <rPr>
        <vertAlign val="superscript"/>
        <sz val="36"/>
        <color indexed="8"/>
        <rFont val="Times New Roman"/>
        <family val="1"/>
        <charset val="204"/>
      </rPr>
      <t>2)</t>
    </r>
  </si>
  <si>
    <r>
      <t>руб</t>
    </r>
    <r>
      <rPr>
        <vertAlign val="superscript"/>
        <sz val="36"/>
        <color indexed="8"/>
        <rFont val="Times New Roman"/>
        <family val="1"/>
        <charset val="204"/>
      </rPr>
      <t>.2)</t>
    </r>
  </si>
  <si>
    <t>Заместитель главы муниципального  образования Кавказский район</t>
  </si>
  <si>
    <r>
      <t xml:space="preserve">Стоимость работ (услуг) по капитальному ремонту (сумма показателей граф 4 и 11)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</si>
  <si>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проектирование капитального ремонта МКД, всего (сумма показателей                  граф 5 - 10)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</si>
  <si>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проведение строительного контроля за оказанием услуг и (или) выполнением работ по капитальному ремонту                 МКД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</si>
  <si>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оценка технического состояния МКД и составление дефектных ведомостей (ведомостей объемов работ) </t>
    </r>
    <r>
      <rPr>
        <vertAlign val="superscript"/>
        <sz val="48"/>
        <color indexed="8"/>
        <rFont val="Times New Roman"/>
        <family val="1"/>
        <charset val="204"/>
      </rPr>
      <t>2)</t>
    </r>
    <r>
      <rPr>
        <sz val="48"/>
        <color indexed="8"/>
        <rFont val="Times New Roman"/>
        <family val="1"/>
        <charset val="204"/>
      </rPr>
      <t xml:space="preserve"> </t>
    </r>
  </si>
  <si>
    <r>
      <t xml:space="preserve">оценка соответствия лифтов требованиям Технического регламента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</si>
  <si>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 разработка проектной документации на выполнение работ по капитальному ремонту МКД</t>
    </r>
    <r>
      <rPr>
        <vertAlign val="superscript"/>
        <sz val="48"/>
        <color indexed="8"/>
        <rFont val="Times New Roman"/>
        <family val="1"/>
        <charset val="204"/>
      </rPr>
      <t xml:space="preserve"> 2)</t>
    </r>
  </si>
  <si>
    <r>
      <t xml:space="preserve">разработка сметной документации на выполнение работ по капитальному ремонту МКД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</si>
  <si>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проведение экспертизы проектной документации на выполнение работ по капитальному ремонту МКД </t>
    </r>
    <r>
      <rPr>
        <vertAlign val="superscript"/>
        <sz val="48"/>
        <color indexed="8"/>
        <rFont val="Times New Roman"/>
        <family val="1"/>
        <charset val="204"/>
      </rPr>
      <t>2)</t>
    </r>
  </si>
  <si>
    <r>
      <t xml:space="preserve">проверка достоверности опеределения сметной стоимости капитального ремонта МКД </t>
    </r>
    <r>
      <rPr>
        <vertAlign val="superscript"/>
        <sz val="48"/>
        <color indexed="8"/>
        <rFont val="Times New Roman"/>
        <family val="1"/>
        <charset val="204"/>
      </rPr>
      <t>2)</t>
    </r>
  </si>
  <si>
    <t>многоквартирных домов для рассмотрения вопроса о включении в региональный краткосрочный план по плановому периоду 2017 - 2019 годов  этап 2018года)  по видам работ (услуг), установленным Законом, на территории муниципального образования Кавказский район</t>
  </si>
  <si>
    <t>от 27.09.2019 № 1475</t>
  </si>
  <si>
    <t>от 27.09.2019 № 1475)</t>
  </si>
  <si>
    <t>от  27.09.2019 № 1475)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</si>
</sst>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50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sz val="34"/>
      <color indexed="8"/>
      <name val="Times New Roman"/>
      <family val="1"/>
      <charset val="204"/>
    </font>
    <font>
      <sz val="30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29"/>
      <color indexed="8"/>
      <name val="Times New Roman"/>
      <family val="1"/>
      <charset val="204"/>
    </font>
    <font>
      <sz val="34"/>
      <color indexed="8"/>
      <name val="Calibri"/>
      <family val="2"/>
      <charset val="204"/>
    </font>
    <font>
      <sz val="36"/>
      <color indexed="8"/>
      <name val="Calibri"/>
      <family val="2"/>
      <charset val="204"/>
    </font>
    <font>
      <sz val="3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sz val="22"/>
      <color indexed="8"/>
      <name val="Calibri"/>
      <family val="2"/>
      <charset val="204"/>
    </font>
    <font>
      <b/>
      <sz val="20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8"/>
      <color indexed="8"/>
      <name val="Calibri"/>
      <family val="2"/>
      <charset val="204"/>
    </font>
    <font>
      <sz val="22"/>
      <color indexed="8"/>
      <name val="Calibri"/>
      <family val="2"/>
    </font>
    <font>
      <sz val="22"/>
      <color theme="1"/>
      <name val="Calibri"/>
      <family val="2"/>
      <charset val="204"/>
      <scheme val="minor"/>
    </font>
    <font>
      <b/>
      <sz val="28"/>
      <color indexed="8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vertAlign val="superscript"/>
      <sz val="26"/>
      <color indexed="8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vertAlign val="superscript"/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6"/>
      <color indexed="8"/>
      <name val="Calibri"/>
      <family val="2"/>
      <charset val="204"/>
    </font>
    <font>
      <b/>
      <sz val="36"/>
      <name val="Calibri"/>
      <family val="2"/>
      <charset val="204"/>
    </font>
    <font>
      <sz val="48"/>
      <color indexed="8"/>
      <name val="Times New Roman"/>
      <family val="1"/>
      <charset val="204"/>
    </font>
    <font>
      <vertAlign val="superscript"/>
      <sz val="48"/>
      <color indexed="8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b/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34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4" fontId="1" fillId="0" borderId="0" xfId="0" applyNumberFormat="1" applyFont="1"/>
    <xf numFmtId="4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right" vertical="top" wrapText="1"/>
    </xf>
    <xf numFmtId="0" fontId="1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Border="1"/>
    <xf numFmtId="0" fontId="11" fillId="0" borderId="0" xfId="0" applyFont="1" applyBorder="1"/>
    <xf numFmtId="0" fontId="11" fillId="0" borderId="0" xfId="0" applyNumberFormat="1" applyFont="1" applyBorder="1"/>
    <xf numFmtId="0" fontId="11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3" fillId="0" borderId="0" xfId="6" applyFont="1"/>
    <xf numFmtId="164" fontId="13" fillId="0" borderId="0" xfId="6" applyFont="1" applyAlignment="1">
      <alignment horizontal="center" vertical="top" wrapText="1"/>
    </xf>
    <xf numFmtId="164" fontId="16" fillId="0" borderId="0" xfId="6" applyFont="1" applyAlignment="1">
      <alignment horizontal="left" vertical="center" wrapText="1"/>
    </xf>
    <xf numFmtId="164" fontId="16" fillId="0" borderId="0" xfId="6" applyFont="1" applyAlignment="1">
      <alignment horizontal="center" vertical="center" wrapText="1"/>
    </xf>
    <xf numFmtId="164" fontId="16" fillId="0" borderId="0" xfId="6" applyFont="1" applyAlignment="1">
      <alignment vertical="center" wrapText="1"/>
    </xf>
    <xf numFmtId="164" fontId="30" fillId="0" borderId="0" xfId="6" applyFont="1" applyAlignment="1">
      <alignment vertical="center" wrapText="1"/>
    </xf>
    <xf numFmtId="164" fontId="15" fillId="0" borderId="0" xfId="6" applyFont="1" applyAlignment="1">
      <alignment horizontal="center" vertical="center" wrapText="1"/>
    </xf>
    <xf numFmtId="164" fontId="16" fillId="0" borderId="0" xfId="6" applyFont="1" applyFill="1" applyAlignment="1">
      <alignment horizontal="center" vertical="center" wrapText="1"/>
    </xf>
    <xf numFmtId="164" fontId="5" fillId="0" borderId="0" xfId="6" applyFont="1" applyAlignment="1">
      <alignment horizontal="right" wrapText="1"/>
    </xf>
    <xf numFmtId="164" fontId="13" fillId="0" borderId="0" xfId="6" applyFont="1" applyFill="1" applyAlignment="1">
      <alignment horizontal="right" vertical="top" wrapText="1"/>
    </xf>
    <xf numFmtId="164" fontId="13" fillId="0" borderId="0" xfId="6" applyFont="1" applyAlignment="1">
      <alignment horizontal="right" vertical="top" wrapText="1"/>
    </xf>
    <xf numFmtId="164" fontId="11" fillId="0" borderId="1" xfId="6" applyFont="1" applyBorder="1" applyAlignment="1">
      <alignment horizontal="center" vertical="center" wrapText="1"/>
    </xf>
    <xf numFmtId="164" fontId="11" fillId="3" borderId="1" xfId="6" applyFont="1" applyFill="1" applyBorder="1" applyAlignment="1">
      <alignment horizontal="center" vertical="center" wrapText="1"/>
    </xf>
    <xf numFmtId="164" fontId="12" fillId="0" borderId="0" xfId="6" applyFont="1" applyAlignment="1">
      <alignment horizontal="center" vertical="center" wrapText="1"/>
    </xf>
    <xf numFmtId="164" fontId="11" fillId="0" borderId="0" xfId="6" applyFont="1" applyAlignment="1">
      <alignment horizontal="center" vertical="center" wrapText="1"/>
    </xf>
    <xf numFmtId="165" fontId="5" fillId="0" borderId="1" xfId="6" applyNumberFormat="1" applyFont="1" applyBorder="1" applyAlignment="1">
      <alignment horizontal="left" vertical="center" wrapText="1"/>
    </xf>
    <xf numFmtId="165" fontId="5" fillId="0" borderId="0" xfId="6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Border="1"/>
    <xf numFmtId="165" fontId="1" fillId="0" borderId="0" xfId="0" applyNumberFormat="1" applyFont="1"/>
    <xf numFmtId="165" fontId="3" fillId="0" borderId="0" xfId="0" applyNumberFormat="1" applyFont="1"/>
    <xf numFmtId="0" fontId="22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4" fontId="24" fillId="3" borderId="0" xfId="0" applyNumberFormat="1" applyFont="1" applyFill="1" applyBorder="1" applyAlignment="1">
      <alignment horizontal="center" vertical="center" wrapText="1"/>
    </xf>
    <xf numFmtId="0" fontId="24" fillId="3" borderId="0" xfId="0" applyNumberFormat="1" applyFont="1" applyFill="1" applyBorder="1" applyAlignment="1">
      <alignment horizontal="center" vertical="center" wrapText="1"/>
    </xf>
    <xf numFmtId="4" fontId="22" fillId="3" borderId="0" xfId="0" applyNumberFormat="1" applyFont="1" applyFill="1" applyBorder="1" applyAlignment="1">
      <alignment horizontal="center" vertical="center" wrapText="1"/>
    </xf>
    <xf numFmtId="2" fontId="22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64" fontId="6" fillId="0" borderId="0" xfId="6" applyFont="1" applyBorder="1"/>
    <xf numFmtId="164" fontId="6" fillId="0" borderId="0" xfId="6" applyFont="1" applyBorder="1" applyAlignment="1">
      <alignment horizontal="center" vertical="center" wrapText="1"/>
    </xf>
    <xf numFmtId="164" fontId="6" fillId="0" borderId="0" xfId="6" applyFont="1" applyBorder="1" applyAlignment="1">
      <alignment vertical="center" wrapText="1"/>
    </xf>
    <xf numFmtId="164" fontId="1" fillId="0" borderId="0" xfId="6" applyFont="1"/>
    <xf numFmtId="164" fontId="3" fillId="0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/>
    <xf numFmtId="0" fontId="3" fillId="0" borderId="0" xfId="0" applyNumberFormat="1" applyFont="1" applyFill="1"/>
    <xf numFmtId="164" fontId="33" fillId="3" borderId="8" xfId="6" applyFont="1" applyFill="1" applyBorder="1" applyAlignment="1">
      <alignment horizontal="center" vertical="center" wrapText="1"/>
    </xf>
    <xf numFmtId="164" fontId="33" fillId="0" borderId="1" xfId="6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33" fillId="2" borderId="1" xfId="0" applyNumberFormat="1" applyFont="1" applyFill="1" applyBorder="1" applyAlignment="1">
      <alignment horizontal="center" vertical="center" wrapText="1"/>
    </xf>
    <xf numFmtId="164" fontId="35" fillId="0" borderId="1" xfId="6" applyFont="1" applyFill="1" applyBorder="1" applyAlignment="1" applyProtection="1">
      <alignment horizontal="center" vertical="center" wrapText="1"/>
      <protection hidden="1"/>
    </xf>
    <xf numFmtId="0" fontId="32" fillId="0" borderId="1" xfId="0" applyFont="1" applyFill="1" applyBorder="1" applyAlignment="1">
      <alignment horizontal="center"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vertical="center" wrapText="1"/>
    </xf>
    <xf numFmtId="164" fontId="11" fillId="0" borderId="1" xfId="5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" fontId="3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32" fillId="3" borderId="1" xfId="0" applyNumberFormat="1" applyFont="1" applyFill="1" applyBorder="1" applyAlignment="1">
      <alignment horizontal="center" vertical="center" wrapText="1"/>
    </xf>
    <xf numFmtId="164" fontId="31" fillId="0" borderId="1" xfId="5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right" wrapText="1"/>
    </xf>
    <xf numFmtId="1" fontId="19" fillId="0" borderId="0" xfId="0" applyNumberFormat="1" applyFont="1" applyFill="1" applyAlignment="1">
      <alignment horizont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64" fontId="38" fillId="0" borderId="1" xfId="6" applyFont="1" applyFill="1" applyBorder="1" applyAlignment="1">
      <alignment horizontal="center" vertical="center" wrapText="1"/>
    </xf>
    <xf numFmtId="164" fontId="39" fillId="0" borderId="1" xfId="6" applyFont="1" applyFill="1" applyBorder="1" applyAlignment="1">
      <alignment horizontal="center" vertical="center" wrapText="1"/>
    </xf>
    <xf numFmtId="165" fontId="16" fillId="0" borderId="1" xfId="6" applyNumberFormat="1" applyFont="1" applyFill="1" applyBorder="1" applyAlignment="1">
      <alignment horizontal="center" vertical="center" wrapText="1"/>
    </xf>
    <xf numFmtId="164" fontId="16" fillId="0" borderId="1" xfId="6" applyFont="1" applyBorder="1" applyAlignment="1">
      <alignment horizontal="left" vertical="center" wrapText="1"/>
    </xf>
    <xf numFmtId="164" fontId="16" fillId="0" borderId="1" xfId="6" applyFont="1" applyFill="1" applyBorder="1" applyAlignment="1">
      <alignment horizontal="center" vertical="center" wrapText="1"/>
    </xf>
    <xf numFmtId="49" fontId="16" fillId="0" borderId="1" xfId="6" applyNumberFormat="1" applyFont="1" applyFill="1" applyBorder="1" applyAlignment="1">
      <alignment horizontal="center" vertical="center" wrapText="1"/>
    </xf>
    <xf numFmtId="49" fontId="40" fillId="0" borderId="1" xfId="6" applyNumberFormat="1" applyFont="1" applyFill="1" applyBorder="1" applyAlignment="1">
      <alignment horizontal="center" vertical="center" wrapText="1"/>
    </xf>
    <xf numFmtId="49" fontId="15" fillId="0" borderId="1" xfId="6" applyNumberFormat="1" applyFont="1" applyBorder="1" applyAlignment="1">
      <alignment horizontal="center" vertical="center" wrapText="1"/>
    </xf>
    <xf numFmtId="49" fontId="38" fillId="0" borderId="1" xfId="6" applyNumberFormat="1" applyFont="1" applyFill="1" applyBorder="1" applyAlignment="1">
      <alignment horizontal="center" vertical="center" wrapText="1"/>
    </xf>
    <xf numFmtId="49" fontId="41" fillId="0" borderId="1" xfId="6" applyNumberFormat="1" applyFont="1" applyBorder="1" applyAlignment="1">
      <alignment horizontal="center" vertical="center" wrapText="1"/>
    </xf>
    <xf numFmtId="164" fontId="16" fillId="0" borderId="1" xfId="6" applyFont="1" applyFill="1" applyBorder="1" applyAlignment="1">
      <alignment horizontal="left" vertical="center" wrapText="1"/>
    </xf>
    <xf numFmtId="164" fontId="40" fillId="0" borderId="1" xfId="6" applyFont="1" applyFill="1" applyBorder="1" applyAlignment="1">
      <alignment horizontal="center" vertical="center" wrapText="1"/>
    </xf>
    <xf numFmtId="49" fontId="40" fillId="0" borderId="8" xfId="6" applyNumberFormat="1" applyFont="1" applyFill="1" applyBorder="1" applyAlignment="1">
      <alignment horizontal="center" vertical="center" wrapText="1"/>
    </xf>
    <xf numFmtId="49" fontId="16" fillId="3" borderId="1" xfId="6" applyNumberFormat="1" applyFont="1" applyFill="1" applyBorder="1" applyAlignment="1">
      <alignment horizontal="center" vertical="center" wrapText="1"/>
    </xf>
    <xf numFmtId="164" fontId="38" fillId="0" borderId="1" xfId="6" applyFont="1" applyBorder="1" applyAlignment="1">
      <alignment horizontal="center" vertical="center" wrapText="1"/>
    </xf>
    <xf numFmtId="165" fontId="16" fillId="0" borderId="1" xfId="6" applyNumberFormat="1" applyFont="1" applyBorder="1" applyAlignment="1">
      <alignment horizontal="center" vertical="center" wrapText="1"/>
    </xf>
    <xf numFmtId="164" fontId="16" fillId="0" borderId="1" xfId="6" applyFont="1" applyBorder="1" applyAlignment="1">
      <alignment horizontal="center" vertical="center" wrapText="1"/>
    </xf>
    <xf numFmtId="49" fontId="16" fillId="0" borderId="1" xfId="6" applyNumberFormat="1" applyFont="1" applyBorder="1" applyAlignment="1">
      <alignment horizontal="center" vertical="center" wrapText="1"/>
    </xf>
    <xf numFmtId="164" fontId="40" fillId="0" borderId="1" xfId="6" applyFont="1" applyFill="1" applyBorder="1" applyAlignment="1">
      <alignment horizontal="left" vertic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0" fontId="16" fillId="0" borderId="1" xfId="6" applyNumberFormat="1" applyFont="1" applyFill="1" applyBorder="1" applyAlignment="1">
      <alignment horizontal="center" vertical="center" wrapText="1"/>
    </xf>
    <xf numFmtId="2" fontId="16" fillId="3" borderId="1" xfId="6" applyNumberFormat="1" applyFont="1" applyFill="1" applyBorder="1" applyAlignment="1">
      <alignment horizontal="center" vertical="center" wrapText="1"/>
    </xf>
    <xf numFmtId="165" fontId="40" fillId="0" borderId="1" xfId="6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40" fillId="0" borderId="1" xfId="6" applyNumberFormat="1" applyFont="1" applyFill="1" applyBorder="1" applyAlignment="1">
      <alignment horizontal="center" vertical="center" wrapText="1"/>
    </xf>
    <xf numFmtId="2" fontId="40" fillId="3" borderId="1" xfId="6" applyNumberFormat="1" applyFont="1" applyFill="1" applyBorder="1" applyAlignment="1">
      <alignment horizontal="center" vertical="center" wrapText="1"/>
    </xf>
    <xf numFmtId="0" fontId="40" fillId="3" borderId="1" xfId="6" applyNumberFormat="1" applyFont="1" applyFill="1" applyBorder="1" applyAlignment="1">
      <alignment horizontal="center" vertical="center" wrapText="1"/>
    </xf>
    <xf numFmtId="0" fontId="40" fillId="0" borderId="1" xfId="6" applyNumberFormat="1" applyFont="1" applyFill="1" applyBorder="1" applyAlignment="1">
      <alignment horizontal="center" vertical="center" wrapText="1"/>
    </xf>
    <xf numFmtId="164" fontId="40" fillId="3" borderId="1" xfId="6" applyFont="1" applyFill="1" applyBorder="1" applyAlignment="1">
      <alignment horizontal="center" vertical="center" wrapText="1"/>
    </xf>
    <xf numFmtId="49" fontId="40" fillId="3" borderId="1" xfId="6" applyNumberFormat="1" applyFont="1" applyFill="1" applyBorder="1" applyAlignment="1">
      <alignment horizontal="center" vertical="center" wrapText="1"/>
    </xf>
    <xf numFmtId="164" fontId="16" fillId="3" borderId="1" xfId="6" applyFont="1" applyFill="1" applyBorder="1" applyAlignment="1">
      <alignment horizontal="center" vertical="center" wrapText="1"/>
    </xf>
    <xf numFmtId="165" fontId="16" fillId="0" borderId="8" xfId="6" applyNumberFormat="1" applyFont="1" applyFill="1" applyBorder="1" applyAlignment="1">
      <alignment horizontal="center" vertical="center" wrapText="1"/>
    </xf>
    <xf numFmtId="164" fontId="40" fillId="0" borderId="8" xfId="6" applyFont="1" applyFill="1" applyBorder="1" applyAlignment="1">
      <alignment horizontal="left" vertical="center" wrapText="1"/>
    </xf>
    <xf numFmtId="49" fontId="16" fillId="3" borderId="8" xfId="6" applyNumberFormat="1" applyFont="1" applyFill="1" applyBorder="1" applyAlignment="1">
      <alignment horizontal="center" vertical="center" wrapText="1"/>
    </xf>
    <xf numFmtId="49" fontId="16" fillId="0" borderId="8" xfId="6" applyNumberFormat="1" applyFont="1" applyFill="1" applyBorder="1" applyAlignment="1">
      <alignment horizontal="center" vertical="center" wrapText="1"/>
    </xf>
    <xf numFmtId="164" fontId="16" fillId="0" borderId="8" xfId="6" applyFont="1" applyFill="1" applyBorder="1" applyAlignment="1">
      <alignment horizontal="center" vertical="center" wrapText="1"/>
    </xf>
    <xf numFmtId="165" fontId="16" fillId="3" borderId="1" xfId="6" applyNumberFormat="1" applyFont="1" applyFill="1" applyBorder="1" applyAlignment="1">
      <alignment horizontal="center" vertical="center" wrapText="1"/>
    </xf>
    <xf numFmtId="164" fontId="40" fillId="3" borderId="8" xfId="6" applyFont="1" applyFill="1" applyBorder="1" applyAlignment="1">
      <alignment horizontal="left" vertical="center" wrapText="1"/>
    </xf>
    <xf numFmtId="164" fontId="38" fillId="0" borderId="1" xfId="6" applyFont="1" applyBorder="1" applyAlignment="1">
      <alignment horizontal="left" vertical="center" wrapText="1"/>
    </xf>
    <xf numFmtId="164" fontId="38" fillId="3" borderId="1" xfId="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64" fontId="43" fillId="0" borderId="1" xfId="6" applyFont="1" applyBorder="1" applyAlignment="1">
      <alignment horizontal="center" vertical="center" wrapText="1"/>
    </xf>
    <xf numFmtId="164" fontId="43" fillId="0" borderId="1" xfId="6" applyFont="1" applyBorder="1" applyAlignment="1">
      <alignment horizontal="center"/>
    </xf>
    <xf numFmtId="165" fontId="43" fillId="0" borderId="1" xfId="6" applyNumberFormat="1" applyFont="1" applyBorder="1" applyAlignment="1">
      <alignment horizontal="left" vertical="center" wrapText="1"/>
    </xf>
    <xf numFmtId="165" fontId="43" fillId="0" borderId="1" xfId="6" applyNumberFormat="1" applyFont="1" applyBorder="1" applyAlignment="1">
      <alignment horizontal="left"/>
    </xf>
    <xf numFmtId="164" fontId="46" fillId="0" borderId="1" xfId="6" applyFont="1" applyFill="1" applyBorder="1" applyAlignment="1">
      <alignment horizontal="center" vertical="center" wrapText="1"/>
    </xf>
    <xf numFmtId="49" fontId="46" fillId="0" borderId="1" xfId="6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49" fontId="43" fillId="0" borderId="1" xfId="6" applyNumberFormat="1" applyFont="1" applyBorder="1" applyAlignment="1">
      <alignment horizontal="center" vertical="center" wrapText="1"/>
    </xf>
    <xf numFmtId="164" fontId="46" fillId="0" borderId="1" xfId="6" applyFont="1" applyBorder="1" applyAlignment="1">
      <alignment horizontal="center" vertical="center" wrapText="1"/>
    </xf>
    <xf numFmtId="164" fontId="46" fillId="0" borderId="8" xfId="6" applyFont="1" applyBorder="1" applyAlignment="1">
      <alignment horizontal="center" vertical="center" wrapText="1"/>
    </xf>
    <xf numFmtId="49" fontId="46" fillId="0" borderId="8" xfId="6" applyNumberFormat="1" applyFont="1" applyBorder="1" applyAlignment="1">
      <alignment horizontal="center" vertical="center" wrapText="1"/>
    </xf>
    <xf numFmtId="49" fontId="43" fillId="0" borderId="8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49" fontId="43" fillId="3" borderId="8" xfId="6" applyNumberFormat="1" applyFont="1" applyFill="1" applyBorder="1" applyAlignment="1">
      <alignment horizontal="center" vertical="center" wrapText="1"/>
    </xf>
    <xf numFmtId="164" fontId="43" fillId="0" borderId="8" xfId="6" applyFont="1" applyBorder="1" applyAlignment="1">
      <alignment horizontal="center" vertical="center" wrapText="1"/>
    </xf>
    <xf numFmtId="164" fontId="43" fillId="3" borderId="8" xfId="6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left" vertical="center" wrapText="1"/>
    </xf>
    <xf numFmtId="49" fontId="43" fillId="0" borderId="8" xfId="6" applyNumberFormat="1" applyFont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166" fontId="43" fillId="3" borderId="8" xfId="6" applyNumberFormat="1" applyFont="1" applyFill="1" applyBorder="1" applyAlignment="1">
      <alignment horizontal="center" vertical="center" wrapText="1"/>
    </xf>
    <xf numFmtId="166" fontId="43" fillId="0" borderId="1" xfId="6" applyNumberFormat="1" applyFont="1" applyBorder="1" applyAlignment="1">
      <alignment horizontal="center" vertical="center" wrapText="1"/>
    </xf>
    <xf numFmtId="164" fontId="47" fillId="3" borderId="8" xfId="6" applyFont="1" applyFill="1" applyBorder="1" applyAlignment="1">
      <alignment horizontal="center" vertical="center" wrapText="1"/>
    </xf>
    <xf numFmtId="49" fontId="48" fillId="0" borderId="8" xfId="6" applyNumberFormat="1" applyFont="1" applyBorder="1" applyAlignment="1">
      <alignment horizontal="center" vertical="center" wrapText="1"/>
    </xf>
    <xf numFmtId="164" fontId="47" fillId="0" borderId="1" xfId="6" applyFont="1" applyBorder="1" applyAlignment="1">
      <alignment horizontal="center" vertical="center" wrapText="1"/>
    </xf>
    <xf numFmtId="49" fontId="43" fillId="3" borderId="1" xfId="6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 wrapText="1"/>
    </xf>
    <xf numFmtId="164" fontId="43" fillId="3" borderId="1" xfId="6" applyFont="1" applyFill="1" applyBorder="1" applyAlignment="1">
      <alignment horizontal="center" vertical="center" wrapText="1"/>
    </xf>
    <xf numFmtId="164" fontId="48" fillId="0" borderId="1" xfId="6" applyFont="1" applyBorder="1" applyAlignment="1">
      <alignment horizontal="center" vertical="center" wrapText="1"/>
    </xf>
    <xf numFmtId="49" fontId="46" fillId="0" borderId="1" xfId="6" applyNumberFormat="1" applyFont="1" applyBorder="1" applyAlignment="1">
      <alignment horizontal="center" vertical="center" wrapText="1"/>
    </xf>
    <xf numFmtId="164" fontId="48" fillId="3" borderId="1" xfId="6" applyFont="1" applyFill="1" applyBorder="1" applyAlignment="1">
      <alignment horizontal="center" vertical="center" wrapText="1"/>
    </xf>
    <xf numFmtId="0" fontId="43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164" fontId="43" fillId="0" borderId="0" xfId="6" applyFont="1" applyBorder="1"/>
    <xf numFmtId="164" fontId="43" fillId="0" borderId="0" xfId="6" applyFont="1" applyBorder="1" applyAlignment="1">
      <alignment vertical="center" wrapText="1"/>
    </xf>
    <xf numFmtId="164" fontId="43" fillId="0" borderId="0" xfId="6" applyFont="1" applyBorder="1" applyAlignment="1">
      <alignment horizontal="center" vertical="top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64" fontId="16" fillId="0" borderId="1" xfId="6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 vertical="center" wrapText="1"/>
    </xf>
    <xf numFmtId="164" fontId="38" fillId="0" borderId="1" xfId="6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9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6" fillId="2" borderId="11" xfId="0" applyFont="1" applyFill="1" applyBorder="1" applyAlignment="1">
      <alignment horizontal="center" vertical="center" textRotation="90" wrapText="1"/>
    </xf>
    <xf numFmtId="0" fontId="16" fillId="2" borderId="12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16" fillId="2" borderId="14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43" fillId="0" borderId="0" xfId="6" applyFont="1" applyBorder="1" applyAlignment="1">
      <alignment horizontal="center" vertical="top" wrapText="1"/>
    </xf>
    <xf numFmtId="0" fontId="48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164" fontId="43" fillId="0" borderId="0" xfId="6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164" fontId="13" fillId="0" borderId="0" xfId="6" applyFont="1" applyAlignment="1">
      <alignment horizontal="center"/>
    </xf>
    <xf numFmtId="164" fontId="13" fillId="0" borderId="0" xfId="6" applyFont="1" applyAlignment="1">
      <alignment horizontal="center" vertical="top" wrapText="1"/>
    </xf>
    <xf numFmtId="164" fontId="6" fillId="0" borderId="0" xfId="6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top" wrapText="1"/>
    </xf>
    <xf numFmtId="164" fontId="43" fillId="0" borderId="1" xfId="6" applyFont="1" applyBorder="1" applyAlignment="1">
      <alignment horizontal="center" vertical="center" wrapText="1"/>
    </xf>
    <xf numFmtId="164" fontId="5" fillId="0" borderId="0" xfId="6" applyFont="1" applyAlignment="1">
      <alignment horizontal="right" wrapText="1"/>
    </xf>
    <xf numFmtId="164" fontId="0" fillId="0" borderId="0" xfId="6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43" fillId="0" borderId="1" xfId="6" applyFont="1" applyBorder="1" applyAlignment="1">
      <alignment horizontal="center" vertical="center" textRotation="90" wrapText="1"/>
    </xf>
    <xf numFmtId="164" fontId="43" fillId="0" borderId="8" xfId="6" applyFont="1" applyBorder="1" applyAlignment="1">
      <alignment horizontal="center" vertical="center" textRotation="90" wrapText="1"/>
    </xf>
    <xf numFmtId="164" fontId="43" fillId="0" borderId="7" xfId="6" applyFont="1" applyBorder="1" applyAlignment="1">
      <alignment horizontal="center" vertical="center" textRotation="90" wrapText="1"/>
    </xf>
    <xf numFmtId="164" fontId="43" fillId="0" borderId="3" xfId="6" applyFont="1" applyBorder="1" applyAlignment="1">
      <alignment horizontal="center" vertical="center" textRotation="90" wrapText="1"/>
    </xf>
    <xf numFmtId="164" fontId="45" fillId="0" borderId="1" xfId="6" applyFont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164" fontId="16" fillId="0" borderId="0" xfId="6" applyFont="1" applyFill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1"/>
    <cellStyle name="Обычный 4" xfId="3"/>
    <cellStyle name="Процентный 2" xfId="4"/>
    <cellStyle name="Финансовый" xfId="6" builtinId="3"/>
    <cellStyle name="Финансовый 2" xfId="5"/>
    <cellStyle name="Финансовый 3" xfId="7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8"/>
  <sheetViews>
    <sheetView tabSelected="1" view="pageBreakPreview" zoomScale="55" zoomScaleNormal="50" zoomScaleSheetLayoutView="55" workbookViewId="0">
      <selection activeCell="N5" sqref="N5:R5"/>
    </sheetView>
  </sheetViews>
  <sheetFormatPr defaultRowHeight="20.25"/>
  <cols>
    <col min="1" max="1" width="11.7109375" style="2" customWidth="1"/>
    <col min="2" max="2" width="57.7109375" style="2" customWidth="1"/>
    <col min="3" max="3" width="11.85546875" style="2" customWidth="1"/>
    <col min="4" max="4" width="6.5703125" style="2" customWidth="1"/>
    <col min="5" max="5" width="7.140625" style="2" customWidth="1"/>
    <col min="6" max="6" width="12.42578125" style="2" customWidth="1"/>
    <col min="7" max="7" width="28.140625" style="2" customWidth="1"/>
    <col min="8" max="8" width="16.7109375" style="3" customWidth="1"/>
    <col min="9" max="9" width="41.7109375" style="2" customWidth="1"/>
    <col min="10" max="10" width="34.7109375" style="2" customWidth="1"/>
    <col min="11" max="11" width="12.7109375" style="2" customWidth="1"/>
    <col min="12" max="12" width="31.140625" style="2" customWidth="1"/>
    <col min="13" max="13" width="33.7109375" style="2" customWidth="1"/>
    <col min="14" max="15" width="13.28515625" style="2" customWidth="1"/>
    <col min="16" max="16" width="14.85546875" style="2" customWidth="1"/>
    <col min="17" max="17" width="24.28515625" style="2" customWidth="1"/>
    <col min="18" max="18" width="23.85546875" style="2" customWidth="1"/>
    <col min="19" max="19" width="20.85546875" style="2" customWidth="1"/>
    <col min="20" max="20" width="21.85546875" style="2" customWidth="1"/>
    <col min="21" max="22" width="9.140625" style="2"/>
    <col min="23" max="23" width="28" style="2" customWidth="1"/>
    <col min="24" max="24" width="34.140625" style="2" customWidth="1"/>
    <col min="25" max="16384" width="9.140625" style="2"/>
  </cols>
  <sheetData>
    <row r="1" spans="1:18" ht="30.75" customHeight="1">
      <c r="A1" s="141"/>
      <c r="B1" s="142"/>
      <c r="C1" s="143"/>
      <c r="D1" s="144"/>
      <c r="E1" s="144"/>
      <c r="F1" s="144"/>
      <c r="G1" s="143"/>
      <c r="H1" s="145"/>
      <c r="I1" s="146"/>
      <c r="J1" s="146"/>
      <c r="K1" s="146"/>
      <c r="L1" s="146"/>
      <c r="M1" s="147"/>
      <c r="N1" s="250" t="s">
        <v>168</v>
      </c>
      <c r="O1" s="250"/>
      <c r="P1" s="250"/>
      <c r="Q1" s="250"/>
      <c r="R1" s="250"/>
    </row>
    <row r="2" spans="1:18" s="31" customFormat="1" ht="33.75" customHeight="1">
      <c r="A2" s="148"/>
      <c r="B2" s="146"/>
      <c r="C2" s="146"/>
      <c r="D2" s="96"/>
      <c r="E2" s="149"/>
      <c r="F2" s="149"/>
      <c r="G2" s="149"/>
      <c r="H2" s="149"/>
      <c r="I2" s="146"/>
      <c r="J2" s="146"/>
      <c r="K2" s="146"/>
      <c r="L2" s="146"/>
      <c r="M2" s="150"/>
      <c r="N2" s="251" t="s">
        <v>256</v>
      </c>
      <c r="O2" s="251"/>
      <c r="P2" s="251"/>
      <c r="Q2" s="251"/>
      <c r="R2" s="251"/>
    </row>
    <row r="3" spans="1:18" s="31" customFormat="1" ht="35.25" customHeight="1">
      <c r="A3" s="148"/>
      <c r="B3" s="146"/>
      <c r="C3" s="146"/>
      <c r="D3" s="96"/>
      <c r="E3" s="149"/>
      <c r="F3" s="149"/>
      <c r="G3" s="149"/>
      <c r="H3" s="149"/>
      <c r="I3" s="146"/>
      <c r="J3" s="146"/>
      <c r="K3" s="146"/>
      <c r="L3" s="146"/>
      <c r="M3" s="150"/>
      <c r="N3" s="251" t="s">
        <v>186</v>
      </c>
      <c r="O3" s="251"/>
      <c r="P3" s="251"/>
      <c r="Q3" s="251"/>
      <c r="R3" s="251"/>
    </row>
    <row r="4" spans="1:18" s="31" customFormat="1" ht="35.25" customHeight="1">
      <c r="A4" s="148"/>
      <c r="B4" s="146"/>
      <c r="C4" s="146"/>
      <c r="D4" s="96"/>
      <c r="E4" s="149"/>
      <c r="F4" s="149"/>
      <c r="G4" s="149"/>
      <c r="H4" s="149"/>
      <c r="I4" s="146"/>
      <c r="J4" s="146"/>
      <c r="K4" s="146"/>
      <c r="L4" s="146"/>
      <c r="M4" s="150"/>
      <c r="N4" s="251" t="s">
        <v>187</v>
      </c>
      <c r="O4" s="251"/>
      <c r="P4" s="251"/>
      <c r="Q4" s="251"/>
      <c r="R4" s="251"/>
    </row>
    <row r="5" spans="1:18" s="31" customFormat="1" ht="35.25" customHeight="1">
      <c r="A5" s="148"/>
      <c r="B5" s="146"/>
      <c r="C5" s="146"/>
      <c r="D5" s="96"/>
      <c r="E5" s="149"/>
      <c r="F5" s="149"/>
      <c r="G5" s="149"/>
      <c r="H5" s="149"/>
      <c r="I5" s="146"/>
      <c r="J5" s="146"/>
      <c r="K5" s="146"/>
      <c r="L5" s="146"/>
      <c r="M5" s="150"/>
      <c r="N5" s="251" t="s">
        <v>293</v>
      </c>
      <c r="O5" s="251"/>
      <c r="P5" s="251"/>
      <c r="Q5" s="251"/>
      <c r="R5" s="251"/>
    </row>
    <row r="6" spans="1:18" s="31" customFormat="1" ht="35.25" customHeight="1">
      <c r="A6" s="148"/>
      <c r="B6" s="146"/>
      <c r="C6" s="146"/>
      <c r="D6" s="96"/>
      <c r="E6" s="149"/>
      <c r="F6" s="149"/>
      <c r="G6" s="149"/>
      <c r="H6" s="149"/>
      <c r="I6" s="146"/>
      <c r="J6" s="146"/>
      <c r="K6" s="146"/>
      <c r="L6" s="146"/>
      <c r="M6" s="150"/>
      <c r="N6" s="95"/>
      <c r="O6" s="95"/>
      <c r="P6" s="95"/>
      <c r="Q6" s="95"/>
      <c r="R6" s="95"/>
    </row>
    <row r="7" spans="1:18" s="31" customFormat="1" ht="35.25" customHeight="1">
      <c r="A7" s="148"/>
      <c r="B7" s="146"/>
      <c r="C7" s="146"/>
      <c r="D7" s="96"/>
      <c r="E7" s="149"/>
      <c r="F7" s="149"/>
      <c r="G7" s="149"/>
      <c r="H7" s="149"/>
      <c r="I7" s="146"/>
      <c r="J7" s="146"/>
      <c r="K7" s="146"/>
      <c r="L7" s="146"/>
      <c r="M7" s="150"/>
      <c r="N7" s="250" t="s">
        <v>258</v>
      </c>
      <c r="O7" s="250"/>
      <c r="P7" s="250"/>
      <c r="Q7" s="250"/>
      <c r="R7" s="250"/>
    </row>
    <row r="8" spans="1:18" s="31" customFormat="1" ht="35.25" customHeight="1">
      <c r="A8" s="148"/>
      <c r="B8" s="146"/>
      <c r="C8" s="146"/>
      <c r="D8" s="96"/>
      <c r="E8" s="149"/>
      <c r="F8" s="149"/>
      <c r="G8" s="149"/>
      <c r="H8" s="149"/>
      <c r="I8" s="146"/>
      <c r="J8" s="146"/>
      <c r="K8" s="146"/>
      <c r="L8" s="146"/>
      <c r="M8" s="150"/>
      <c r="N8" s="95"/>
      <c r="O8" s="95"/>
      <c r="P8" s="95"/>
      <c r="Q8" s="95"/>
      <c r="R8" s="95"/>
    </row>
    <row r="9" spans="1:18" s="31" customFormat="1" ht="35.25" customHeight="1">
      <c r="A9" s="148"/>
      <c r="B9" s="146"/>
      <c r="C9" s="146"/>
      <c r="D9" s="96"/>
      <c r="E9" s="149"/>
      <c r="F9" s="149"/>
      <c r="G9" s="149"/>
      <c r="H9" s="149"/>
      <c r="I9" s="146"/>
      <c r="J9" s="146"/>
      <c r="K9" s="146"/>
      <c r="L9" s="146"/>
      <c r="M9" s="150"/>
      <c r="N9" s="251" t="s">
        <v>184</v>
      </c>
      <c r="O9" s="251"/>
      <c r="P9" s="251"/>
      <c r="Q9" s="251"/>
      <c r="R9" s="251"/>
    </row>
    <row r="10" spans="1:18" s="31" customFormat="1" ht="35.25" customHeight="1">
      <c r="A10" s="148"/>
      <c r="B10" s="146"/>
      <c r="C10" s="146"/>
      <c r="D10" s="96"/>
      <c r="E10" s="149"/>
      <c r="F10" s="149"/>
      <c r="G10" s="149"/>
      <c r="H10" s="149"/>
      <c r="I10" s="146"/>
      <c r="J10" s="146"/>
      <c r="K10" s="146"/>
      <c r="L10" s="146"/>
      <c r="M10" s="150"/>
      <c r="N10" s="251" t="s">
        <v>185</v>
      </c>
      <c r="O10" s="251"/>
      <c r="P10" s="251"/>
      <c r="Q10" s="251"/>
      <c r="R10" s="251"/>
    </row>
    <row r="11" spans="1:18" s="31" customFormat="1" ht="35.25" customHeight="1">
      <c r="A11" s="148"/>
      <c r="B11" s="146"/>
      <c r="C11" s="146"/>
      <c r="D11" s="96"/>
      <c r="E11" s="149"/>
      <c r="F11" s="149"/>
      <c r="G11" s="149"/>
      <c r="H11" s="149"/>
      <c r="I11" s="146"/>
      <c r="J11" s="146"/>
      <c r="K11" s="146"/>
      <c r="L11" s="146"/>
      <c r="M11" s="150"/>
      <c r="N11" s="251" t="s">
        <v>186</v>
      </c>
      <c r="O11" s="251"/>
      <c r="P11" s="251"/>
      <c r="Q11" s="251"/>
      <c r="R11" s="251"/>
    </row>
    <row r="12" spans="1:18" s="31" customFormat="1" ht="35.25" customHeight="1">
      <c r="A12" s="148"/>
      <c r="B12" s="146"/>
      <c r="C12" s="146"/>
      <c r="D12" s="96"/>
      <c r="E12" s="149"/>
      <c r="F12" s="149"/>
      <c r="G12" s="149"/>
      <c r="H12" s="149"/>
      <c r="I12" s="146"/>
      <c r="J12" s="146"/>
      <c r="K12" s="146"/>
      <c r="L12" s="146"/>
      <c r="M12" s="150"/>
      <c r="N12" s="251" t="s">
        <v>251</v>
      </c>
      <c r="O12" s="251"/>
      <c r="P12" s="251"/>
      <c r="Q12" s="251"/>
      <c r="R12" s="251"/>
    </row>
    <row r="13" spans="1:18" s="31" customFormat="1" ht="105" customHeight="1">
      <c r="A13" s="148"/>
      <c r="B13" s="146"/>
      <c r="C13" s="146"/>
      <c r="D13" s="96"/>
      <c r="E13" s="149"/>
      <c r="F13" s="149"/>
      <c r="G13" s="149"/>
      <c r="H13" s="149"/>
      <c r="I13" s="146"/>
      <c r="J13" s="146"/>
      <c r="K13" s="146"/>
      <c r="L13" s="146"/>
      <c r="M13" s="150"/>
      <c r="N13" s="266" t="s">
        <v>257</v>
      </c>
      <c r="O13" s="266"/>
      <c r="P13" s="266"/>
      <c r="Q13" s="266"/>
      <c r="R13" s="266"/>
    </row>
    <row r="14" spans="1:18" s="31" customFormat="1" ht="35.25" customHeight="1">
      <c r="A14" s="148"/>
      <c r="B14" s="146"/>
      <c r="C14" s="146"/>
      <c r="D14" s="96"/>
      <c r="E14" s="149"/>
      <c r="F14" s="149"/>
      <c r="G14" s="149"/>
      <c r="H14" s="149"/>
      <c r="I14" s="146"/>
      <c r="J14" s="146"/>
      <c r="K14" s="146"/>
      <c r="L14" s="146"/>
      <c r="M14" s="150"/>
      <c r="N14" s="251" t="s">
        <v>294</v>
      </c>
      <c r="O14" s="251"/>
      <c r="P14" s="251"/>
      <c r="Q14" s="251"/>
      <c r="R14" s="251"/>
    </row>
    <row r="15" spans="1:18" s="31" customFormat="1" ht="35.25" customHeight="1">
      <c r="A15" s="148"/>
      <c r="B15" s="146"/>
      <c r="C15" s="146"/>
      <c r="D15" s="96"/>
      <c r="E15" s="149"/>
      <c r="F15" s="149"/>
      <c r="G15" s="149"/>
      <c r="H15" s="149"/>
      <c r="I15" s="146"/>
      <c r="J15" s="146"/>
      <c r="K15" s="146"/>
      <c r="L15" s="146"/>
      <c r="M15" s="150"/>
      <c r="N15" s="95"/>
      <c r="O15" s="95"/>
      <c r="P15" s="95"/>
      <c r="Q15" s="95"/>
      <c r="R15" s="95"/>
    </row>
    <row r="16" spans="1:18" ht="35.25" customHeight="1">
      <c r="A16" s="148"/>
      <c r="B16" s="146"/>
      <c r="C16" s="146"/>
      <c r="D16" s="96"/>
      <c r="E16" s="149"/>
      <c r="F16" s="149"/>
      <c r="G16" s="149"/>
      <c r="H16" s="149"/>
      <c r="I16" s="146"/>
      <c r="J16" s="146"/>
      <c r="K16" s="146"/>
      <c r="L16" s="146"/>
      <c r="M16" s="150"/>
      <c r="N16" s="251"/>
      <c r="O16" s="251"/>
      <c r="P16" s="251"/>
      <c r="Q16" s="251"/>
      <c r="R16" s="251"/>
    </row>
    <row r="17" spans="1:24" ht="35.25" customHeight="1">
      <c r="A17" s="254" t="s">
        <v>265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</row>
    <row r="18" spans="1:24" s="5" customFormat="1" ht="30.75" customHeight="1">
      <c r="A18" s="260" t="s">
        <v>266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</row>
    <row r="19" spans="1:24" ht="39.75" customHeight="1">
      <c r="A19" s="20"/>
      <c r="B19" s="21"/>
      <c r="C19" s="151" t="s">
        <v>153</v>
      </c>
      <c r="D19" s="152"/>
      <c r="E19" s="152"/>
      <c r="F19" s="152"/>
      <c r="G19" s="152"/>
      <c r="H19" s="152"/>
      <c r="I19" s="152"/>
      <c r="J19" s="262"/>
      <c r="K19" s="262"/>
      <c r="L19" s="263"/>
      <c r="M19" s="263"/>
      <c r="N19" s="263"/>
      <c r="O19" s="263"/>
      <c r="P19" s="263"/>
      <c r="Q19" s="263"/>
      <c r="R19" s="263"/>
    </row>
    <row r="20" spans="1:24" s="157" customFormat="1" ht="42.75" customHeight="1">
      <c r="A20" s="258" t="s">
        <v>2</v>
      </c>
      <c r="B20" s="258" t="s">
        <v>0</v>
      </c>
      <c r="C20" s="259" t="s">
        <v>1</v>
      </c>
      <c r="D20" s="265" t="s">
        <v>151</v>
      </c>
      <c r="E20" s="257"/>
      <c r="F20" s="257"/>
      <c r="G20" s="259" t="s">
        <v>3</v>
      </c>
      <c r="H20" s="272" t="s">
        <v>159</v>
      </c>
      <c r="I20" s="258" t="s">
        <v>269</v>
      </c>
      <c r="J20" s="258"/>
      <c r="K20" s="258"/>
      <c r="L20" s="258"/>
      <c r="M20" s="258"/>
      <c r="N20" s="258"/>
      <c r="O20" s="258"/>
      <c r="P20" s="258"/>
      <c r="Q20" s="258"/>
      <c r="R20" s="252" t="s">
        <v>270</v>
      </c>
    </row>
    <row r="21" spans="1:24" s="157" customFormat="1" ht="33">
      <c r="A21" s="258"/>
      <c r="B21" s="258"/>
      <c r="C21" s="264"/>
      <c r="D21" s="257"/>
      <c r="E21" s="257"/>
      <c r="F21" s="257"/>
      <c r="G21" s="258"/>
      <c r="H21" s="273"/>
      <c r="I21" s="259" t="s">
        <v>163</v>
      </c>
      <c r="J21" s="258" t="s">
        <v>4</v>
      </c>
      <c r="K21" s="258"/>
      <c r="L21" s="258"/>
      <c r="M21" s="258"/>
      <c r="N21" s="258"/>
      <c r="O21" s="258"/>
      <c r="P21" s="258"/>
      <c r="Q21" s="259" t="s">
        <v>154</v>
      </c>
      <c r="R21" s="253"/>
    </row>
    <row r="22" spans="1:24" s="157" customFormat="1" ht="98.25" customHeight="1">
      <c r="A22" s="258"/>
      <c r="B22" s="258"/>
      <c r="C22" s="264"/>
      <c r="D22" s="256" t="s">
        <v>147</v>
      </c>
      <c r="E22" s="256" t="s">
        <v>150</v>
      </c>
      <c r="F22" s="256" t="s">
        <v>152</v>
      </c>
      <c r="G22" s="258"/>
      <c r="H22" s="273"/>
      <c r="I22" s="259"/>
      <c r="J22" s="259" t="s">
        <v>164</v>
      </c>
      <c r="K22" s="259" t="s">
        <v>166</v>
      </c>
      <c r="L22" s="259" t="s">
        <v>149</v>
      </c>
      <c r="M22" s="259" t="s">
        <v>167</v>
      </c>
      <c r="N22" s="258" t="s">
        <v>5</v>
      </c>
      <c r="O22" s="258"/>
      <c r="P22" s="259" t="s">
        <v>6</v>
      </c>
      <c r="Q22" s="259"/>
      <c r="R22" s="253"/>
    </row>
    <row r="23" spans="1:24" s="157" customFormat="1" ht="249" customHeight="1">
      <c r="A23" s="258"/>
      <c r="B23" s="258"/>
      <c r="C23" s="264"/>
      <c r="D23" s="257"/>
      <c r="E23" s="257"/>
      <c r="F23" s="257"/>
      <c r="G23" s="258"/>
      <c r="H23" s="273"/>
      <c r="I23" s="259"/>
      <c r="J23" s="257"/>
      <c r="K23" s="259"/>
      <c r="L23" s="257"/>
      <c r="M23" s="257"/>
      <c r="N23" s="97" t="s">
        <v>158</v>
      </c>
      <c r="O23" s="97" t="s">
        <v>162</v>
      </c>
      <c r="P23" s="257"/>
      <c r="Q23" s="259"/>
      <c r="R23" s="253"/>
    </row>
    <row r="24" spans="1:24" s="157" customFormat="1" ht="32.25" customHeight="1">
      <c r="A24" s="258"/>
      <c r="B24" s="258"/>
      <c r="C24" s="264"/>
      <c r="D24" s="98" t="s">
        <v>48</v>
      </c>
      <c r="E24" s="98" t="s">
        <v>48</v>
      </c>
      <c r="F24" s="98" t="s">
        <v>48</v>
      </c>
      <c r="G24" s="99" t="s">
        <v>7</v>
      </c>
      <c r="H24" s="100" t="s">
        <v>8</v>
      </c>
      <c r="I24" s="99" t="s">
        <v>9</v>
      </c>
      <c r="J24" s="99" t="s">
        <v>9</v>
      </c>
      <c r="K24" s="99" t="s">
        <v>9</v>
      </c>
      <c r="L24" s="99" t="s">
        <v>9</v>
      </c>
      <c r="M24" s="99" t="s">
        <v>9</v>
      </c>
      <c r="N24" s="99" t="s">
        <v>9</v>
      </c>
      <c r="O24" s="99" t="s">
        <v>9</v>
      </c>
      <c r="P24" s="99" t="s">
        <v>9</v>
      </c>
      <c r="Q24" s="99" t="s">
        <v>146</v>
      </c>
      <c r="R24" s="253"/>
    </row>
    <row r="25" spans="1:24" ht="33">
      <c r="A25" s="153">
        <v>1</v>
      </c>
      <c r="B25" s="153">
        <v>2</v>
      </c>
      <c r="C25" s="153">
        <v>3</v>
      </c>
      <c r="D25" s="154">
        <v>4</v>
      </c>
      <c r="E25" s="154">
        <v>5</v>
      </c>
      <c r="F25" s="154">
        <v>6</v>
      </c>
      <c r="G25" s="153">
        <v>7</v>
      </c>
      <c r="H25" s="155">
        <v>8</v>
      </c>
      <c r="I25" s="153">
        <v>9</v>
      </c>
      <c r="J25" s="153">
        <v>10</v>
      </c>
      <c r="K25" s="153">
        <v>11</v>
      </c>
      <c r="L25" s="153">
        <v>12</v>
      </c>
      <c r="M25" s="153">
        <v>13</v>
      </c>
      <c r="N25" s="153">
        <v>15</v>
      </c>
      <c r="O25" s="153">
        <v>16</v>
      </c>
      <c r="P25" s="153">
        <v>17</v>
      </c>
      <c r="Q25" s="153">
        <v>18</v>
      </c>
      <c r="R25" s="156" t="s">
        <v>165</v>
      </c>
      <c r="T25" s="7"/>
    </row>
    <row r="26" spans="1:24" ht="102" customHeight="1">
      <c r="A26" s="276" t="s">
        <v>174</v>
      </c>
      <c r="B26" s="276"/>
      <c r="C26" s="101" t="s">
        <v>10</v>
      </c>
      <c r="D26" s="102" t="s">
        <v>10</v>
      </c>
      <c r="E26" s="102" t="s">
        <v>10</v>
      </c>
      <c r="F26" s="102">
        <v>916</v>
      </c>
      <c r="G26" s="103">
        <f>G31+G55</f>
        <v>50889.599999999991</v>
      </c>
      <c r="H26" s="104">
        <f>H31+H55</f>
        <v>2095</v>
      </c>
      <c r="I26" s="105">
        <f>I31+I55</f>
        <v>40447195.869999997</v>
      </c>
      <c r="J26" s="105">
        <f>J31+J55</f>
        <v>5291029.78</v>
      </c>
      <c r="K26" s="105">
        <f t="shared" ref="K26:P26" si="0">K31+K55</f>
        <v>0</v>
      </c>
      <c r="L26" s="105">
        <f t="shared" si="0"/>
        <v>2176141.6800000002</v>
      </c>
      <c r="M26" s="105">
        <f t="shared" si="0"/>
        <v>32980024.410000008</v>
      </c>
      <c r="N26" s="105">
        <f t="shared" si="0"/>
        <v>0</v>
      </c>
      <c r="O26" s="105">
        <f t="shared" si="0"/>
        <v>0</v>
      </c>
      <c r="P26" s="105">
        <f t="shared" si="0"/>
        <v>0</v>
      </c>
      <c r="Q26" s="105">
        <f>I26/G26</f>
        <v>794.8027862274414</v>
      </c>
      <c r="R26" s="105" t="s">
        <v>10</v>
      </c>
      <c r="S26" s="7"/>
      <c r="T26" s="7"/>
      <c r="U26" s="7"/>
    </row>
    <row r="27" spans="1:24" ht="64.5" customHeight="1">
      <c r="A27" s="106">
        <v>1</v>
      </c>
      <c r="B27" s="107" t="s">
        <v>191</v>
      </c>
      <c r="C27" s="106">
        <v>2</v>
      </c>
      <c r="D27" s="108">
        <v>3</v>
      </c>
      <c r="E27" s="108">
        <v>2</v>
      </c>
      <c r="F27" s="108">
        <v>18</v>
      </c>
      <c r="G27" s="109">
        <v>1340.8</v>
      </c>
      <c r="H27" s="110">
        <v>33</v>
      </c>
      <c r="I27" s="111">
        <v>1054034.68</v>
      </c>
      <c r="J27" s="112">
        <v>113176.95</v>
      </c>
      <c r="K27" s="112">
        <v>0</v>
      </c>
      <c r="L27" s="58">
        <f>ROUND(52296.17,2)</f>
        <v>52296.17</v>
      </c>
      <c r="M27" s="113">
        <f>I27-J27-L27</f>
        <v>888561.55999999994</v>
      </c>
      <c r="N27" s="112" t="s">
        <v>177</v>
      </c>
      <c r="O27" s="112" t="s">
        <v>177</v>
      </c>
      <c r="P27" s="112" t="s">
        <v>177</v>
      </c>
      <c r="Q27" s="105">
        <f t="shared" ref="Q27:Q55" si="1">I27/G27</f>
        <v>786.12371718377085</v>
      </c>
      <c r="R27" s="110" t="s">
        <v>264</v>
      </c>
      <c r="S27" s="7"/>
      <c r="T27" s="7"/>
      <c r="U27" s="7"/>
      <c r="V27" s="31"/>
    </row>
    <row r="28" spans="1:24" s="30" customFormat="1" ht="69.75" customHeight="1">
      <c r="A28" s="106">
        <v>2</v>
      </c>
      <c r="B28" s="107" t="s">
        <v>175</v>
      </c>
      <c r="C28" s="106">
        <v>2</v>
      </c>
      <c r="D28" s="109">
        <v>3</v>
      </c>
      <c r="E28" s="109">
        <v>2</v>
      </c>
      <c r="F28" s="109">
        <v>18</v>
      </c>
      <c r="G28" s="109">
        <v>1313.5</v>
      </c>
      <c r="H28" s="110">
        <v>39</v>
      </c>
      <c r="I28" s="111">
        <v>375104.73</v>
      </c>
      <c r="J28" s="112">
        <v>111182.86</v>
      </c>
      <c r="K28" s="112">
        <v>0</v>
      </c>
      <c r="L28" s="94">
        <v>51315.29</v>
      </c>
      <c r="M28" s="113">
        <f>I28-J28-L28</f>
        <v>212606.58</v>
      </c>
      <c r="N28" s="112" t="s">
        <v>177</v>
      </c>
      <c r="O28" s="112" t="s">
        <v>177</v>
      </c>
      <c r="P28" s="112" t="s">
        <v>177</v>
      </c>
      <c r="Q28" s="105">
        <f t="shared" si="1"/>
        <v>285.57649790635702</v>
      </c>
      <c r="R28" s="110" t="s">
        <v>264</v>
      </c>
      <c r="S28" s="7"/>
      <c r="T28" s="7"/>
      <c r="U28" s="7"/>
      <c r="V28" s="31"/>
      <c r="W28" s="31"/>
      <c r="X28" s="31"/>
    </row>
    <row r="29" spans="1:24" ht="70.5" customHeight="1">
      <c r="A29" s="106">
        <v>3</v>
      </c>
      <c r="B29" s="107" t="s">
        <v>192</v>
      </c>
      <c r="C29" s="106">
        <v>2</v>
      </c>
      <c r="D29" s="109">
        <v>3</v>
      </c>
      <c r="E29" s="109">
        <v>2</v>
      </c>
      <c r="F29" s="109">
        <v>32</v>
      </c>
      <c r="G29" s="109">
        <v>1969.5</v>
      </c>
      <c r="H29" s="110">
        <v>93</v>
      </c>
      <c r="I29" s="111">
        <v>2215653.4900000002</v>
      </c>
      <c r="J29" s="112">
        <v>198745.46</v>
      </c>
      <c r="K29" s="112">
        <v>0</v>
      </c>
      <c r="L29" s="58">
        <v>91728.93</v>
      </c>
      <c r="M29" s="113">
        <f>I29-J29-L29</f>
        <v>1925179.1000000003</v>
      </c>
      <c r="N29" s="112" t="s">
        <v>177</v>
      </c>
      <c r="O29" s="112" t="s">
        <v>177</v>
      </c>
      <c r="P29" s="112" t="s">
        <v>177</v>
      </c>
      <c r="Q29" s="105">
        <f t="shared" si="1"/>
        <v>1124.9827316577812</v>
      </c>
      <c r="R29" s="110" t="s">
        <v>264</v>
      </c>
      <c r="S29" s="7"/>
      <c r="T29" s="7"/>
      <c r="U29" s="7"/>
      <c r="V29" s="31"/>
      <c r="W29" s="31"/>
      <c r="X29" s="31"/>
    </row>
    <row r="30" spans="1:24" s="30" customFormat="1" ht="69.75" customHeight="1">
      <c r="A30" s="106">
        <v>4</v>
      </c>
      <c r="B30" s="107" t="s">
        <v>176</v>
      </c>
      <c r="C30" s="106">
        <v>2</v>
      </c>
      <c r="D30" s="109">
        <v>3</v>
      </c>
      <c r="E30" s="109">
        <v>2</v>
      </c>
      <c r="F30" s="109">
        <v>18</v>
      </c>
      <c r="G30" s="109">
        <v>1303.5</v>
      </c>
      <c r="H30" s="110">
        <v>36</v>
      </c>
      <c r="I30" s="111">
        <v>372401.23</v>
      </c>
      <c r="J30" s="112">
        <v>126461.69</v>
      </c>
      <c r="K30" s="112">
        <v>0</v>
      </c>
      <c r="L30" s="58">
        <v>58366.96</v>
      </c>
      <c r="M30" s="113">
        <f>I30-J30-L30</f>
        <v>187572.58</v>
      </c>
      <c r="N30" s="112" t="s">
        <v>177</v>
      </c>
      <c r="O30" s="112" t="s">
        <v>177</v>
      </c>
      <c r="P30" s="112" t="s">
        <v>177</v>
      </c>
      <c r="Q30" s="105">
        <f t="shared" si="1"/>
        <v>285.69331031837362</v>
      </c>
      <c r="R30" s="110" t="s">
        <v>264</v>
      </c>
      <c r="S30" s="7"/>
      <c r="T30" s="7"/>
      <c r="U30" s="7"/>
      <c r="V30" s="31"/>
      <c r="W30" s="31"/>
      <c r="X30" s="31"/>
    </row>
    <row r="31" spans="1:24" s="9" customFormat="1" ht="75" customHeight="1">
      <c r="A31" s="271" t="s">
        <v>173</v>
      </c>
      <c r="B31" s="271"/>
      <c r="C31" s="114" t="s">
        <v>10</v>
      </c>
      <c r="D31" s="115" t="s">
        <v>10</v>
      </c>
      <c r="E31" s="115" t="s">
        <v>10</v>
      </c>
      <c r="F31" s="115">
        <v>86</v>
      </c>
      <c r="G31" s="103">
        <f>SUM(G27:G30)</f>
        <v>5927.3</v>
      </c>
      <c r="H31" s="116">
        <f>SUM(H27:H30)</f>
        <v>201</v>
      </c>
      <c r="I31" s="103">
        <f>SUM(I27:I30)</f>
        <v>4017194.1300000004</v>
      </c>
      <c r="J31" s="103">
        <f>SUM(J27:J30)</f>
        <v>549566.96</v>
      </c>
      <c r="K31" s="103">
        <f>SUM(K28:K30)</f>
        <v>0</v>
      </c>
      <c r="L31" s="103">
        <f>SUM(L27:L30)</f>
        <v>253707.34999999998</v>
      </c>
      <c r="M31" s="117">
        <f>I31-J31-L31</f>
        <v>3213919.8200000003</v>
      </c>
      <c r="N31" s="103">
        <v>0</v>
      </c>
      <c r="O31" s="103">
        <v>0</v>
      </c>
      <c r="P31" s="103">
        <v>0</v>
      </c>
      <c r="Q31" s="105">
        <f t="shared" si="1"/>
        <v>677.7443574646129</v>
      </c>
      <c r="R31" s="118" t="s">
        <v>10</v>
      </c>
      <c r="S31" s="7"/>
      <c r="T31" s="7"/>
      <c r="U31" s="8"/>
      <c r="V31" s="31"/>
      <c r="W31" s="31"/>
      <c r="X31" s="31"/>
    </row>
    <row r="32" spans="1:24" s="9" customFormat="1" ht="32.25" hidden="1" customHeight="1">
      <c r="A32" s="274" t="s">
        <v>52</v>
      </c>
      <c r="B32" s="275"/>
      <c r="C32" s="106"/>
      <c r="D32" s="119" t="s">
        <v>10</v>
      </c>
      <c r="E32" s="119" t="s">
        <v>10</v>
      </c>
      <c r="F32" s="119"/>
      <c r="G32" s="120"/>
      <c r="H32" s="121"/>
      <c r="I32" s="122"/>
      <c r="J32" s="122"/>
      <c r="K32" s="122"/>
      <c r="L32" s="122"/>
      <c r="M32" s="117">
        <f t="shared" ref="M32:M54" si="2">I32-J32-L32</f>
        <v>0</v>
      </c>
      <c r="N32" s="120"/>
      <c r="O32" s="120"/>
      <c r="P32" s="120"/>
      <c r="Q32" s="105" t="e">
        <f t="shared" si="1"/>
        <v>#DIV/0!</v>
      </c>
      <c r="R32" s="123"/>
      <c r="S32" s="7"/>
      <c r="T32" s="7"/>
      <c r="U32" s="8"/>
      <c r="V32" s="31"/>
      <c r="W32" s="31"/>
      <c r="X32" s="31"/>
    </row>
    <row r="33" spans="1:24" ht="99" hidden="1">
      <c r="A33" s="106">
        <v>9</v>
      </c>
      <c r="B33" s="106" t="s">
        <v>53</v>
      </c>
      <c r="C33" s="124"/>
      <c r="D33" s="119" t="s">
        <v>12</v>
      </c>
      <c r="E33" s="119">
        <v>5</v>
      </c>
      <c r="F33" s="119"/>
      <c r="G33" s="120">
        <v>7416.1</v>
      </c>
      <c r="H33" s="125">
        <v>73</v>
      </c>
      <c r="I33" s="126" t="e">
        <f ca="1">J33+M33+#REF!+N33+P33</f>
        <v>#REF!</v>
      </c>
      <c r="J33" s="126">
        <v>238745.88888888885</v>
      </c>
      <c r="K33" s="126"/>
      <c r="L33" s="126"/>
      <c r="M33" s="117">
        <f t="shared" ca="1" si="2"/>
        <v>3213919.8200000003</v>
      </c>
      <c r="N33" s="120">
        <v>0</v>
      </c>
      <c r="O33" s="120"/>
      <c r="P33" s="120">
        <v>0</v>
      </c>
      <c r="Q33" s="105">
        <f t="shared" ca="1" si="1"/>
        <v>796.03234629472445</v>
      </c>
      <c r="R33" s="123" t="s">
        <v>13</v>
      </c>
      <c r="S33" s="7"/>
      <c r="T33" s="7"/>
      <c r="U33" s="7"/>
      <c r="V33" s="31"/>
      <c r="W33" s="31"/>
      <c r="X33" s="31"/>
    </row>
    <row r="34" spans="1:24" ht="99" hidden="1">
      <c r="A34" s="106">
        <v>10</v>
      </c>
      <c r="B34" s="106" t="s">
        <v>50</v>
      </c>
      <c r="C34" s="124"/>
      <c r="D34" s="119" t="s">
        <v>14</v>
      </c>
      <c r="E34" s="119">
        <v>5</v>
      </c>
      <c r="F34" s="119"/>
      <c r="G34" s="120">
        <v>11742.3</v>
      </c>
      <c r="H34" s="125">
        <v>181</v>
      </c>
      <c r="I34" s="126" t="e">
        <f ca="1">J34+M34+#REF!+N34+P34</f>
        <v>#REF!</v>
      </c>
      <c r="J34" s="126">
        <v>597221.87777777773</v>
      </c>
      <c r="K34" s="126"/>
      <c r="L34" s="126"/>
      <c r="M34" s="117">
        <f t="shared" ca="1" si="2"/>
        <v>3213919.8200000003</v>
      </c>
      <c r="N34" s="120">
        <v>0</v>
      </c>
      <c r="O34" s="120"/>
      <c r="P34" s="120">
        <v>0</v>
      </c>
      <c r="Q34" s="105">
        <f t="shared" ca="1" si="1"/>
        <v>796.03234629472445</v>
      </c>
      <c r="R34" s="123" t="s">
        <v>13</v>
      </c>
      <c r="S34" s="7"/>
      <c r="T34" s="7"/>
      <c r="U34" s="7"/>
      <c r="V34" s="31"/>
      <c r="W34" s="31"/>
      <c r="X34" s="31"/>
    </row>
    <row r="35" spans="1:24" ht="33" hidden="1">
      <c r="A35" s="127"/>
      <c r="B35" s="127"/>
      <c r="C35" s="127"/>
      <c r="D35" s="127"/>
      <c r="E35" s="127"/>
      <c r="F35" s="127"/>
      <c r="G35" s="127"/>
      <c r="H35" s="128"/>
      <c r="I35" s="127"/>
      <c r="J35" s="127"/>
      <c r="K35" s="127"/>
      <c r="L35" s="127"/>
      <c r="M35" s="117">
        <f t="shared" si="2"/>
        <v>0</v>
      </c>
      <c r="N35" s="127"/>
      <c r="O35" s="127"/>
      <c r="P35" s="127"/>
      <c r="Q35" s="105" t="e">
        <f t="shared" si="1"/>
        <v>#DIV/0!</v>
      </c>
      <c r="R35" s="127"/>
      <c r="T35" s="7"/>
      <c r="V35" s="31"/>
      <c r="W35" s="31"/>
      <c r="X35" s="31"/>
    </row>
    <row r="36" spans="1:24" s="31" customFormat="1" ht="99">
      <c r="A36" s="129">
        <v>1</v>
      </c>
      <c r="B36" s="130" t="s">
        <v>229</v>
      </c>
      <c r="C36" s="129">
        <v>1</v>
      </c>
      <c r="D36" s="106">
        <v>2</v>
      </c>
      <c r="E36" s="106">
        <v>1</v>
      </c>
      <c r="F36" s="99">
        <v>16</v>
      </c>
      <c r="G36" s="120">
        <v>460.6</v>
      </c>
      <c r="H36" s="109">
        <v>34</v>
      </c>
      <c r="I36" s="131">
        <v>528171.49</v>
      </c>
      <c r="J36" s="120">
        <v>40634.93</v>
      </c>
      <c r="K36" s="112">
        <v>0</v>
      </c>
      <c r="L36" s="120">
        <f>ROUND(18754.5231485541,2)</f>
        <v>18754.52</v>
      </c>
      <c r="M36" s="111">
        <f t="shared" si="2"/>
        <v>468782.04</v>
      </c>
      <c r="N36" s="120">
        <v>0</v>
      </c>
      <c r="O36" s="120">
        <v>0</v>
      </c>
      <c r="P36" s="120">
        <v>0</v>
      </c>
      <c r="Q36" s="105">
        <f t="shared" si="1"/>
        <v>1146.7031914893616</v>
      </c>
      <c r="R36" s="132" t="s">
        <v>264</v>
      </c>
      <c r="S36" s="7"/>
      <c r="T36" s="7"/>
    </row>
    <row r="37" spans="1:24" s="31" customFormat="1" ht="132">
      <c r="A37" s="129">
        <v>2</v>
      </c>
      <c r="B37" s="130" t="s">
        <v>230</v>
      </c>
      <c r="C37" s="129">
        <v>1</v>
      </c>
      <c r="D37" s="106">
        <v>3</v>
      </c>
      <c r="E37" s="106">
        <v>3</v>
      </c>
      <c r="F37" s="99">
        <v>36</v>
      </c>
      <c r="G37" s="120">
        <v>1826.1</v>
      </c>
      <c r="H37" s="109">
        <v>137</v>
      </c>
      <c r="I37" s="131">
        <v>513686.14</v>
      </c>
      <c r="J37" s="120">
        <v>161357.21</v>
      </c>
      <c r="K37" s="112">
        <v>0</v>
      </c>
      <c r="L37" s="107">
        <v>74472.61</v>
      </c>
      <c r="M37" s="111">
        <f t="shared" si="2"/>
        <v>277856.32000000007</v>
      </c>
      <c r="N37" s="120">
        <v>0</v>
      </c>
      <c r="O37" s="120">
        <v>0</v>
      </c>
      <c r="P37" s="120">
        <v>0</v>
      </c>
      <c r="Q37" s="105">
        <f t="shared" si="1"/>
        <v>281.3023054597229</v>
      </c>
      <c r="R37" s="132" t="s">
        <v>264</v>
      </c>
      <c r="S37" s="88"/>
      <c r="T37" s="7"/>
    </row>
    <row r="38" spans="1:24" s="31" customFormat="1" ht="132">
      <c r="A38" s="129">
        <v>3</v>
      </c>
      <c r="B38" s="130" t="s">
        <v>231</v>
      </c>
      <c r="C38" s="129">
        <v>1</v>
      </c>
      <c r="D38" s="106">
        <v>3</v>
      </c>
      <c r="E38" s="106">
        <v>3</v>
      </c>
      <c r="F38" s="99">
        <v>36</v>
      </c>
      <c r="G38" s="120">
        <v>1826.1</v>
      </c>
      <c r="H38" s="109">
        <v>78</v>
      </c>
      <c r="I38" s="131">
        <v>513686.14</v>
      </c>
      <c r="J38" s="120">
        <v>175682.06</v>
      </c>
      <c r="K38" s="112">
        <v>0</v>
      </c>
      <c r="L38" s="107">
        <v>81083.990000000005</v>
      </c>
      <c r="M38" s="111">
        <f t="shared" si="2"/>
        <v>256920.09000000003</v>
      </c>
      <c r="N38" s="120">
        <v>0</v>
      </c>
      <c r="O38" s="120">
        <v>0</v>
      </c>
      <c r="P38" s="120">
        <v>0</v>
      </c>
      <c r="Q38" s="105">
        <f t="shared" si="1"/>
        <v>281.3023054597229</v>
      </c>
      <c r="R38" s="132" t="s">
        <v>264</v>
      </c>
      <c r="S38" s="88"/>
      <c r="T38" s="7"/>
    </row>
    <row r="39" spans="1:24" s="31" customFormat="1" ht="99">
      <c r="A39" s="129">
        <v>4</v>
      </c>
      <c r="B39" s="130" t="s">
        <v>232</v>
      </c>
      <c r="C39" s="129">
        <v>1</v>
      </c>
      <c r="D39" s="106">
        <v>4</v>
      </c>
      <c r="E39" s="106">
        <v>2</v>
      </c>
      <c r="F39" s="99">
        <v>32</v>
      </c>
      <c r="G39" s="120">
        <v>1731</v>
      </c>
      <c r="H39" s="109">
        <v>68</v>
      </c>
      <c r="I39" s="131">
        <v>1036865.09</v>
      </c>
      <c r="J39" s="120">
        <v>172575.79</v>
      </c>
      <c r="K39" s="112">
        <v>0</v>
      </c>
      <c r="L39" s="107">
        <v>79650.55</v>
      </c>
      <c r="M39" s="111">
        <f t="shared" si="2"/>
        <v>784638.74999999988</v>
      </c>
      <c r="N39" s="120">
        <v>0</v>
      </c>
      <c r="O39" s="120">
        <v>0</v>
      </c>
      <c r="P39" s="120">
        <v>0</v>
      </c>
      <c r="Q39" s="105">
        <f t="shared" si="1"/>
        <v>598.99774119006349</v>
      </c>
      <c r="R39" s="132" t="s">
        <v>264</v>
      </c>
      <c r="S39" s="88"/>
      <c r="T39" s="7"/>
    </row>
    <row r="40" spans="1:24" s="31" customFormat="1" ht="132">
      <c r="A40" s="129">
        <v>5</v>
      </c>
      <c r="B40" s="130" t="s">
        <v>233</v>
      </c>
      <c r="C40" s="129">
        <v>1</v>
      </c>
      <c r="D40" s="106">
        <v>2</v>
      </c>
      <c r="E40" s="106">
        <v>1</v>
      </c>
      <c r="F40" s="99">
        <v>14</v>
      </c>
      <c r="G40" s="120">
        <v>486.7</v>
      </c>
      <c r="H40" s="109">
        <v>31</v>
      </c>
      <c r="I40" s="131">
        <v>539072</v>
      </c>
      <c r="J40" s="120">
        <v>41542.550000000003</v>
      </c>
      <c r="K40" s="112">
        <v>0</v>
      </c>
      <c r="L40" s="19">
        <v>19173.63</v>
      </c>
      <c r="M40" s="111">
        <f t="shared" si="2"/>
        <v>478355.82</v>
      </c>
      <c r="N40" s="120">
        <v>0</v>
      </c>
      <c r="O40" s="120">
        <v>0</v>
      </c>
      <c r="P40" s="120">
        <v>0</v>
      </c>
      <c r="Q40" s="105">
        <f t="shared" si="1"/>
        <v>1107.6063283336757</v>
      </c>
      <c r="R40" s="132" t="s">
        <v>264</v>
      </c>
      <c r="S40" s="88"/>
      <c r="T40" s="7"/>
    </row>
    <row r="41" spans="1:24" s="31" customFormat="1" ht="132">
      <c r="A41" s="129">
        <v>6</v>
      </c>
      <c r="B41" s="130" t="s">
        <v>234</v>
      </c>
      <c r="C41" s="129">
        <v>1</v>
      </c>
      <c r="D41" s="106">
        <v>2</v>
      </c>
      <c r="E41" s="106">
        <v>1</v>
      </c>
      <c r="F41" s="99">
        <v>13</v>
      </c>
      <c r="G41" s="120">
        <v>498.3</v>
      </c>
      <c r="H41" s="109">
        <v>28</v>
      </c>
      <c r="I41" s="131">
        <v>522851</v>
      </c>
      <c r="J41" s="120">
        <v>40520.79</v>
      </c>
      <c r="K41" s="112">
        <v>0</v>
      </c>
      <c r="L41" s="120">
        <f>ROUND(18701.9030769231,2)</f>
        <v>18701.900000000001</v>
      </c>
      <c r="M41" s="111">
        <f t="shared" si="2"/>
        <v>463628.31</v>
      </c>
      <c r="N41" s="120">
        <v>0</v>
      </c>
      <c r="O41" s="120">
        <v>0</v>
      </c>
      <c r="P41" s="120">
        <v>0</v>
      </c>
      <c r="Q41" s="105">
        <f t="shared" si="1"/>
        <v>1049.2695163556091</v>
      </c>
      <c r="R41" s="132" t="s">
        <v>264</v>
      </c>
      <c r="S41" s="88"/>
      <c r="T41" s="7"/>
    </row>
    <row r="42" spans="1:24" s="31" customFormat="1" ht="132">
      <c r="A42" s="129">
        <v>7</v>
      </c>
      <c r="B42" s="130" t="s">
        <v>235</v>
      </c>
      <c r="C42" s="129">
        <v>1</v>
      </c>
      <c r="D42" s="106">
        <v>2</v>
      </c>
      <c r="E42" s="106">
        <v>4</v>
      </c>
      <c r="F42" s="99">
        <v>16</v>
      </c>
      <c r="G42" s="120">
        <v>1297.4000000000001</v>
      </c>
      <c r="H42" s="109">
        <v>41</v>
      </c>
      <c r="I42" s="131">
        <v>370752.08999999997</v>
      </c>
      <c r="J42" s="120">
        <v>118441.11</v>
      </c>
      <c r="K42" s="112">
        <v>0</v>
      </c>
      <c r="L42" s="107">
        <v>54665.02</v>
      </c>
      <c r="M42" s="111">
        <f t="shared" si="2"/>
        <v>197645.96</v>
      </c>
      <c r="N42" s="120">
        <v>0</v>
      </c>
      <c r="O42" s="120">
        <v>0</v>
      </c>
      <c r="P42" s="120">
        <v>0</v>
      </c>
      <c r="Q42" s="105">
        <f t="shared" si="1"/>
        <v>285.7654462771697</v>
      </c>
      <c r="R42" s="132" t="s">
        <v>264</v>
      </c>
      <c r="S42" s="88"/>
      <c r="T42" s="7"/>
    </row>
    <row r="43" spans="1:24" s="31" customFormat="1" ht="132">
      <c r="A43" s="129">
        <v>8</v>
      </c>
      <c r="B43" s="130" t="s">
        <v>236</v>
      </c>
      <c r="C43" s="129">
        <v>1</v>
      </c>
      <c r="D43" s="106">
        <v>3</v>
      </c>
      <c r="E43" s="106">
        <v>7</v>
      </c>
      <c r="F43" s="99">
        <v>42</v>
      </c>
      <c r="G43" s="120">
        <v>2181</v>
      </c>
      <c r="H43" s="109">
        <v>87</v>
      </c>
      <c r="I43" s="131">
        <v>478602.28</v>
      </c>
      <c r="J43" s="120">
        <v>213506.57</v>
      </c>
      <c r="K43" s="112">
        <v>0</v>
      </c>
      <c r="L43" s="120">
        <v>98541.440000000002</v>
      </c>
      <c r="M43" s="111">
        <f t="shared" si="2"/>
        <v>166554.27000000002</v>
      </c>
      <c r="N43" s="120">
        <v>0</v>
      </c>
      <c r="O43" s="120">
        <v>0</v>
      </c>
      <c r="P43" s="120">
        <v>0</v>
      </c>
      <c r="Q43" s="105">
        <f t="shared" si="1"/>
        <v>219.44166895919304</v>
      </c>
      <c r="R43" s="132" t="s">
        <v>264</v>
      </c>
      <c r="S43" s="88"/>
      <c r="T43" s="7"/>
    </row>
    <row r="44" spans="1:24" s="31" customFormat="1" ht="132">
      <c r="A44" s="129">
        <v>9</v>
      </c>
      <c r="B44" s="130" t="s">
        <v>237</v>
      </c>
      <c r="C44" s="129">
        <v>1</v>
      </c>
      <c r="D44" s="106">
        <v>6</v>
      </c>
      <c r="E44" s="106">
        <v>4</v>
      </c>
      <c r="F44" s="99">
        <v>70</v>
      </c>
      <c r="G44" s="120">
        <v>2064.9</v>
      </c>
      <c r="H44" s="109">
        <v>201</v>
      </c>
      <c r="I44" s="131">
        <v>2367605.9700000002</v>
      </c>
      <c r="J44" s="120">
        <v>182638.55</v>
      </c>
      <c r="K44" s="112">
        <v>0</v>
      </c>
      <c r="L44" s="107">
        <v>84048.35</v>
      </c>
      <c r="M44" s="111">
        <f t="shared" si="2"/>
        <v>2100919.0700000003</v>
      </c>
      <c r="N44" s="120">
        <v>0</v>
      </c>
      <c r="O44" s="120">
        <v>0</v>
      </c>
      <c r="P44" s="120">
        <v>0</v>
      </c>
      <c r="Q44" s="105">
        <f t="shared" si="1"/>
        <v>1146.5959465349413</v>
      </c>
      <c r="R44" s="132" t="s">
        <v>264</v>
      </c>
      <c r="S44" s="88"/>
      <c r="T44" s="7"/>
    </row>
    <row r="45" spans="1:24" s="31" customFormat="1" ht="99">
      <c r="A45" s="129">
        <v>10</v>
      </c>
      <c r="B45" s="130" t="s">
        <v>238</v>
      </c>
      <c r="C45" s="129">
        <v>1</v>
      </c>
      <c r="D45" s="106">
        <v>3</v>
      </c>
      <c r="E45" s="106">
        <v>3</v>
      </c>
      <c r="F45" s="99">
        <v>34</v>
      </c>
      <c r="G45" s="120">
        <v>1354.4</v>
      </c>
      <c r="H45" s="109">
        <v>71</v>
      </c>
      <c r="I45" s="131">
        <v>2143442</v>
      </c>
      <c r="J45" s="120">
        <v>173134.21</v>
      </c>
      <c r="K45" s="112">
        <v>0</v>
      </c>
      <c r="L45" s="120">
        <f>ROUND(79907.9241147187,2)</f>
        <v>79907.92</v>
      </c>
      <c r="M45" s="111">
        <f t="shared" si="2"/>
        <v>1890399.87</v>
      </c>
      <c r="N45" s="120">
        <v>0</v>
      </c>
      <c r="O45" s="120">
        <v>0</v>
      </c>
      <c r="P45" s="120">
        <v>0</v>
      </c>
      <c r="Q45" s="105">
        <f t="shared" si="1"/>
        <v>1582.576786769049</v>
      </c>
      <c r="R45" s="132" t="s">
        <v>264</v>
      </c>
      <c r="S45" s="88"/>
      <c r="T45" s="7"/>
    </row>
    <row r="46" spans="1:24" s="31" customFormat="1" ht="99">
      <c r="A46" s="129">
        <v>12</v>
      </c>
      <c r="B46" s="130" t="s">
        <v>239</v>
      </c>
      <c r="C46" s="129"/>
      <c r="D46" s="106">
        <v>5</v>
      </c>
      <c r="E46" s="106">
        <v>4</v>
      </c>
      <c r="F46" s="99">
        <v>64</v>
      </c>
      <c r="G46" s="120">
        <v>3317.2</v>
      </c>
      <c r="H46" s="109">
        <v>159</v>
      </c>
      <c r="I46" s="131">
        <v>5310509.66</v>
      </c>
      <c r="J46" s="120">
        <v>415245</v>
      </c>
      <c r="K46" s="112">
        <v>0</v>
      </c>
      <c r="L46" s="120">
        <f>ROUND(197399.989994803,2)</f>
        <v>197399.99</v>
      </c>
      <c r="M46" s="111">
        <f t="shared" si="2"/>
        <v>4697864.67</v>
      </c>
      <c r="N46" s="120">
        <v>0</v>
      </c>
      <c r="O46" s="120">
        <v>0</v>
      </c>
      <c r="P46" s="120">
        <v>0</v>
      </c>
      <c r="Q46" s="105">
        <f t="shared" si="1"/>
        <v>1600.9012600988788</v>
      </c>
      <c r="R46" s="132" t="s">
        <v>264</v>
      </c>
      <c r="S46" s="88"/>
      <c r="T46" s="7"/>
    </row>
    <row r="47" spans="1:24" s="31" customFormat="1" ht="99">
      <c r="A47" s="129">
        <v>13</v>
      </c>
      <c r="B47" s="130" t="s">
        <v>240</v>
      </c>
      <c r="C47" s="129"/>
      <c r="D47" s="106">
        <v>3</v>
      </c>
      <c r="E47" s="106">
        <v>1</v>
      </c>
      <c r="F47" s="99">
        <v>12</v>
      </c>
      <c r="G47" s="120">
        <v>477.6</v>
      </c>
      <c r="H47" s="109">
        <v>27</v>
      </c>
      <c r="I47" s="131">
        <v>766079.49</v>
      </c>
      <c r="J47" s="120">
        <v>60611.78</v>
      </c>
      <c r="K47" s="112">
        <v>0</v>
      </c>
      <c r="L47" s="120">
        <f>ROUND(27142.7157403156,2)</f>
        <v>27142.720000000001</v>
      </c>
      <c r="M47" s="111">
        <f t="shared" si="2"/>
        <v>678324.99</v>
      </c>
      <c r="N47" s="120">
        <v>0</v>
      </c>
      <c r="O47" s="120">
        <v>0</v>
      </c>
      <c r="P47" s="120">
        <v>0</v>
      </c>
      <c r="Q47" s="105">
        <f t="shared" si="1"/>
        <v>1604.0190326633165</v>
      </c>
      <c r="R47" s="132" t="s">
        <v>264</v>
      </c>
      <c r="S47" s="88"/>
      <c r="T47" s="7"/>
    </row>
    <row r="48" spans="1:24" s="31" customFormat="1" ht="99">
      <c r="A48" s="129">
        <v>14</v>
      </c>
      <c r="B48" s="130" t="s">
        <v>241</v>
      </c>
      <c r="C48" s="129"/>
      <c r="D48" s="106">
        <v>5</v>
      </c>
      <c r="E48" s="106">
        <v>4</v>
      </c>
      <c r="F48" s="99">
        <v>64</v>
      </c>
      <c r="G48" s="120">
        <v>3479.9</v>
      </c>
      <c r="H48" s="109">
        <v>179</v>
      </c>
      <c r="I48" s="131">
        <v>4649781.33</v>
      </c>
      <c r="J48" s="120">
        <v>369933.78</v>
      </c>
      <c r="K48" s="112">
        <v>0</v>
      </c>
      <c r="L48" s="120">
        <f>ROUND(170739.201485723,2)</f>
        <v>170739.20000000001</v>
      </c>
      <c r="M48" s="111">
        <f t="shared" si="2"/>
        <v>4109108.3499999996</v>
      </c>
      <c r="N48" s="120">
        <v>0</v>
      </c>
      <c r="O48" s="120">
        <v>0</v>
      </c>
      <c r="P48" s="120">
        <v>0</v>
      </c>
      <c r="Q48" s="105">
        <f t="shared" si="1"/>
        <v>1336.1824563924251</v>
      </c>
      <c r="R48" s="132" t="s">
        <v>264</v>
      </c>
      <c r="S48" s="88"/>
      <c r="T48" s="7"/>
    </row>
    <row r="49" spans="1:24" s="31" customFormat="1" ht="99">
      <c r="A49" s="129">
        <v>15</v>
      </c>
      <c r="B49" s="130" t="s">
        <v>242</v>
      </c>
      <c r="C49" s="129"/>
      <c r="D49" s="106">
        <v>4</v>
      </c>
      <c r="E49" s="106">
        <v>4</v>
      </c>
      <c r="F49" s="99">
        <v>32</v>
      </c>
      <c r="G49" s="120">
        <v>2013.6</v>
      </c>
      <c r="H49" s="109">
        <v>81</v>
      </c>
      <c r="I49" s="131">
        <v>1388021</v>
      </c>
      <c r="J49" s="120">
        <v>232661</v>
      </c>
      <c r="K49" s="112">
        <v>0</v>
      </c>
      <c r="L49" s="120">
        <f>ROUND(107381.993333186,2)</f>
        <v>107381.99</v>
      </c>
      <c r="M49" s="111">
        <f t="shared" si="2"/>
        <v>1047978.01</v>
      </c>
      <c r="N49" s="120">
        <v>0</v>
      </c>
      <c r="O49" s="120">
        <v>0</v>
      </c>
      <c r="P49" s="120">
        <v>0</v>
      </c>
      <c r="Q49" s="105">
        <f t="shared" si="1"/>
        <v>689.32310290027817</v>
      </c>
      <c r="R49" s="132" t="s">
        <v>264</v>
      </c>
      <c r="S49" s="88"/>
      <c r="T49" s="7"/>
    </row>
    <row r="50" spans="1:24" s="31" customFormat="1" ht="99">
      <c r="A50" s="129">
        <v>16</v>
      </c>
      <c r="B50" s="130" t="s">
        <v>243</v>
      </c>
      <c r="C50" s="129">
        <v>1</v>
      </c>
      <c r="D50" s="106">
        <v>2</v>
      </c>
      <c r="E50" s="106">
        <v>2</v>
      </c>
      <c r="F50" s="99">
        <v>8</v>
      </c>
      <c r="G50" s="120">
        <v>579.1</v>
      </c>
      <c r="H50" s="109">
        <v>19</v>
      </c>
      <c r="I50" s="131">
        <v>499240.88</v>
      </c>
      <c r="J50" s="120">
        <v>45127.97</v>
      </c>
      <c r="K50" s="112">
        <v>0</v>
      </c>
      <c r="L50" s="120">
        <f>ROUND(20828.2938461538,2)</f>
        <v>20828.29</v>
      </c>
      <c r="M50" s="111">
        <f t="shared" si="2"/>
        <v>433284.62000000005</v>
      </c>
      <c r="N50" s="120">
        <v>0</v>
      </c>
      <c r="O50" s="120">
        <v>0</v>
      </c>
      <c r="P50" s="120">
        <v>0</v>
      </c>
      <c r="Q50" s="105">
        <f t="shared" si="1"/>
        <v>862.09787601450523</v>
      </c>
      <c r="R50" s="132" t="s">
        <v>264</v>
      </c>
      <c r="S50" s="88"/>
      <c r="T50" s="7"/>
    </row>
    <row r="51" spans="1:24" s="31" customFormat="1" ht="99">
      <c r="A51" s="129">
        <v>17</v>
      </c>
      <c r="B51" s="130" t="s">
        <v>244</v>
      </c>
      <c r="C51" s="129">
        <v>2</v>
      </c>
      <c r="D51" s="106">
        <v>4</v>
      </c>
      <c r="E51" s="106">
        <v>3</v>
      </c>
      <c r="F51" s="99">
        <v>36</v>
      </c>
      <c r="G51" s="120">
        <v>2769.1</v>
      </c>
      <c r="H51" s="109">
        <v>83</v>
      </c>
      <c r="I51" s="93">
        <v>55245.18</v>
      </c>
      <c r="J51" s="93">
        <v>55245.18</v>
      </c>
      <c r="K51" s="112">
        <v>0</v>
      </c>
      <c r="L51" s="120">
        <v>0</v>
      </c>
      <c r="M51" s="133">
        <v>0</v>
      </c>
      <c r="N51" s="120">
        <v>0</v>
      </c>
      <c r="O51" s="120">
        <v>0</v>
      </c>
      <c r="P51" s="120">
        <v>0</v>
      </c>
      <c r="Q51" s="103">
        <f t="shared" si="1"/>
        <v>19.950590444548769</v>
      </c>
      <c r="R51" s="132" t="s">
        <v>264</v>
      </c>
      <c r="S51" s="88"/>
      <c r="T51" s="7"/>
    </row>
    <row r="52" spans="1:24" s="31" customFormat="1" ht="99">
      <c r="A52" s="129">
        <v>18</v>
      </c>
      <c r="B52" s="130" t="s">
        <v>245</v>
      </c>
      <c r="C52" s="129"/>
      <c r="D52" s="106">
        <v>5</v>
      </c>
      <c r="E52" s="106">
        <v>4</v>
      </c>
      <c r="F52" s="99">
        <v>70</v>
      </c>
      <c r="G52" s="120">
        <v>3975.1</v>
      </c>
      <c r="H52" s="109">
        <v>153</v>
      </c>
      <c r="I52" s="131">
        <v>4795969.2</v>
      </c>
      <c r="J52" s="120">
        <v>406492.62</v>
      </c>
      <c r="K52" s="112">
        <v>0</v>
      </c>
      <c r="L52" s="120">
        <f>ROUND(187612.045056614,2)</f>
        <v>187612.05</v>
      </c>
      <c r="M52" s="111">
        <f t="shared" si="2"/>
        <v>4201864.53</v>
      </c>
      <c r="N52" s="120">
        <v>0</v>
      </c>
      <c r="O52" s="120">
        <v>0</v>
      </c>
      <c r="P52" s="120">
        <v>0</v>
      </c>
      <c r="Q52" s="105">
        <f t="shared" si="1"/>
        <v>1206.5027798042818</v>
      </c>
      <c r="R52" s="132" t="s">
        <v>264</v>
      </c>
      <c r="S52" s="88"/>
      <c r="T52" s="7"/>
    </row>
    <row r="53" spans="1:24" s="31" customFormat="1" ht="99">
      <c r="A53" s="129">
        <v>19</v>
      </c>
      <c r="B53" s="130" t="s">
        <v>246</v>
      </c>
      <c r="C53" s="129">
        <v>1</v>
      </c>
      <c r="D53" s="106">
        <v>3</v>
      </c>
      <c r="E53" s="106">
        <v>3</v>
      </c>
      <c r="F53" s="99">
        <v>36</v>
      </c>
      <c r="G53" s="120">
        <v>1682.5</v>
      </c>
      <c r="H53" s="109">
        <v>128</v>
      </c>
      <c r="I53" s="131">
        <v>1736924.8</v>
      </c>
      <c r="J53" s="120">
        <v>154265.26999999999</v>
      </c>
      <c r="K53" s="112">
        <v>0</v>
      </c>
      <c r="L53" s="107">
        <v>71538.570000000007</v>
      </c>
      <c r="M53" s="111">
        <f t="shared" si="2"/>
        <v>1511120.96</v>
      </c>
      <c r="N53" s="120">
        <v>0</v>
      </c>
      <c r="O53" s="120">
        <v>0</v>
      </c>
      <c r="P53" s="120">
        <v>0</v>
      </c>
      <c r="Q53" s="105">
        <f t="shared" si="1"/>
        <v>1032.3475780089154</v>
      </c>
      <c r="R53" s="132" t="s">
        <v>264</v>
      </c>
      <c r="S53" s="88"/>
      <c r="T53" s="7"/>
    </row>
    <row r="54" spans="1:24" s="31" customFormat="1" ht="99">
      <c r="A54" s="134">
        <v>20</v>
      </c>
      <c r="B54" s="134" t="s">
        <v>254</v>
      </c>
      <c r="C54" s="135"/>
      <c r="D54" s="135">
        <v>10</v>
      </c>
      <c r="E54" s="135">
        <v>6</v>
      </c>
      <c r="F54" s="135">
        <v>199</v>
      </c>
      <c r="G54" s="59">
        <v>12941.7</v>
      </c>
      <c r="H54" s="109">
        <v>289</v>
      </c>
      <c r="I54" s="131">
        <v>8213496</v>
      </c>
      <c r="J54" s="59">
        <v>1681846.45</v>
      </c>
      <c r="K54" s="112">
        <v>0</v>
      </c>
      <c r="L54" s="59">
        <v>530791.59</v>
      </c>
      <c r="M54" s="111">
        <f t="shared" si="2"/>
        <v>6000857.96</v>
      </c>
      <c r="N54" s="136">
        <v>0</v>
      </c>
      <c r="O54" s="136">
        <v>0</v>
      </c>
      <c r="P54" s="136">
        <v>0</v>
      </c>
      <c r="Q54" s="105">
        <f t="shared" si="1"/>
        <v>634.65356174227497</v>
      </c>
      <c r="R54" s="132" t="s">
        <v>264</v>
      </c>
      <c r="S54" s="88"/>
      <c r="T54" s="7"/>
    </row>
    <row r="55" spans="1:24" ht="76.5" customHeight="1">
      <c r="A55" s="277" t="s">
        <v>209</v>
      </c>
      <c r="B55" s="278"/>
      <c r="C55" s="137" t="s">
        <v>263</v>
      </c>
      <c r="D55" s="137" t="s">
        <v>263</v>
      </c>
      <c r="E55" s="137" t="s">
        <v>263</v>
      </c>
      <c r="F55" s="137">
        <v>830</v>
      </c>
      <c r="G55" s="138">
        <f>SUM(G36:G54)</f>
        <v>44962.299999999988</v>
      </c>
      <c r="H55" s="139">
        <f>SUM(H36:H54)</f>
        <v>1894</v>
      </c>
      <c r="I55" s="140">
        <f>SUM(I36:I54)</f>
        <v>36430001.739999995</v>
      </c>
      <c r="J55" s="138">
        <f>SUM(J36:J54)</f>
        <v>4741462.82</v>
      </c>
      <c r="K55" s="138">
        <f t="shared" ref="K55:P55" si="3">SUM(K36:K54)</f>
        <v>0</v>
      </c>
      <c r="L55" s="138">
        <f>SUM(L36:L54)</f>
        <v>1922434.33</v>
      </c>
      <c r="M55" s="138">
        <f>SUM(M36:M54)</f>
        <v>29766104.590000007</v>
      </c>
      <c r="N55" s="138">
        <f t="shared" si="3"/>
        <v>0</v>
      </c>
      <c r="O55" s="138">
        <f t="shared" si="3"/>
        <v>0</v>
      </c>
      <c r="P55" s="138">
        <f t="shared" si="3"/>
        <v>0</v>
      </c>
      <c r="Q55" s="105">
        <f t="shared" si="1"/>
        <v>810.2343905894495</v>
      </c>
      <c r="R55" s="137" t="s">
        <v>10</v>
      </c>
      <c r="T55" s="7"/>
      <c r="V55" s="31"/>
      <c r="W55" s="31"/>
      <c r="X55" s="31"/>
    </row>
    <row r="56" spans="1:24" s="31" customFormat="1" ht="51.75" customHeight="1">
      <c r="A56" s="78"/>
      <c r="B56" s="78"/>
      <c r="C56" s="78"/>
      <c r="D56" s="78"/>
      <c r="E56" s="78"/>
      <c r="F56" s="79"/>
      <c r="G56" s="80"/>
      <c r="H56" s="81"/>
      <c r="I56" s="80"/>
      <c r="J56" s="80"/>
      <c r="K56" s="80"/>
      <c r="L56" s="80"/>
      <c r="M56" s="80"/>
      <c r="N56" s="82"/>
      <c r="O56" s="82"/>
      <c r="P56" s="82"/>
      <c r="Q56" s="83"/>
      <c r="R56" s="78"/>
    </row>
    <row r="57" spans="1:24" ht="14.2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24" ht="64.5" customHeight="1">
      <c r="A58" s="267" t="s">
        <v>179</v>
      </c>
      <c r="B58" s="268"/>
      <c r="C58" s="268"/>
      <c r="D58" s="269"/>
      <c r="E58" s="43"/>
      <c r="F58" s="43"/>
      <c r="G58" s="43"/>
      <c r="H58" s="43"/>
      <c r="I58" s="270"/>
      <c r="J58" s="270"/>
      <c r="K58" s="270"/>
      <c r="L58" s="44"/>
      <c r="M58" s="44"/>
      <c r="N58" s="279" t="s">
        <v>268</v>
      </c>
      <c r="O58" s="279"/>
      <c r="P58" s="279"/>
      <c r="Q58" s="280"/>
      <c r="R58" s="280"/>
    </row>
  </sheetData>
  <autoFilter ref="A25:U34"/>
  <mergeCells count="43">
    <mergeCell ref="A58:D58"/>
    <mergeCell ref="I58:K58"/>
    <mergeCell ref="A31:B31"/>
    <mergeCell ref="H20:H23"/>
    <mergeCell ref="N22:O22"/>
    <mergeCell ref="G20:G23"/>
    <mergeCell ref="A32:B32"/>
    <mergeCell ref="A26:B26"/>
    <mergeCell ref="B20:B24"/>
    <mergeCell ref="K22:K23"/>
    <mergeCell ref="A55:B55"/>
    <mergeCell ref="N58:R58"/>
    <mergeCell ref="N5:R5"/>
    <mergeCell ref="E22:E23"/>
    <mergeCell ref="L22:L23"/>
    <mergeCell ref="A18:R18"/>
    <mergeCell ref="J19:R19"/>
    <mergeCell ref="P22:P23"/>
    <mergeCell ref="Q21:Q23"/>
    <mergeCell ref="C20:C24"/>
    <mergeCell ref="D20:F21"/>
    <mergeCell ref="N7:R7"/>
    <mergeCell ref="N11:R11"/>
    <mergeCell ref="N10:R10"/>
    <mergeCell ref="N12:R12"/>
    <mergeCell ref="N13:R13"/>
    <mergeCell ref="N14:R14"/>
    <mergeCell ref="N1:R1"/>
    <mergeCell ref="N16:R16"/>
    <mergeCell ref="N9:R9"/>
    <mergeCell ref="R20:R24"/>
    <mergeCell ref="A17:R17"/>
    <mergeCell ref="D22:D23"/>
    <mergeCell ref="I20:Q20"/>
    <mergeCell ref="A20:A24"/>
    <mergeCell ref="M22:M23"/>
    <mergeCell ref="I21:I23"/>
    <mergeCell ref="J21:P21"/>
    <mergeCell ref="J22:J23"/>
    <mergeCell ref="F22:F23"/>
    <mergeCell ref="N2:R2"/>
    <mergeCell ref="N3:R3"/>
    <mergeCell ref="N4:R4"/>
  </mergeCells>
  <phoneticPr fontId="4" type="noConversion"/>
  <conditionalFormatting sqref="I27:I30">
    <cfRule type="expression" dxfId="1" priority="2">
      <formula>VALUE($C27)</formula>
    </cfRule>
  </conditionalFormatting>
  <conditionalFormatting sqref="M27:M54">
    <cfRule type="expression" dxfId="0" priority="1">
      <formula>VALUE($C27)</formula>
    </cfRule>
  </conditionalFormatting>
  <printOptions horizontalCentered="1"/>
  <pageMargins left="0.78740157480314965" right="0.39370078740157483" top="1.1811023622047245" bottom="0.78740157480314965" header="0" footer="0"/>
  <pageSetup paperSize="9" scale="33" fitToHeight="20" orientation="landscape" useFirstPageNumber="1" r:id="rId1"/>
  <headerFooter differentFirst="1">
    <oddHeader>&amp;C&amp;P</oddHeader>
  </headerFooter>
  <rowBreaks count="3" manualBreakCount="3">
    <brk id="19" max="17" man="1"/>
    <brk id="39" max="17" man="1"/>
    <brk id="5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topLeftCell="K1" zoomScale="50" zoomScaleNormal="50" zoomScaleSheetLayoutView="50" workbookViewId="0">
      <selection activeCell="A19" sqref="A19:U19"/>
    </sheetView>
  </sheetViews>
  <sheetFormatPr defaultRowHeight="21"/>
  <cols>
    <col min="1" max="1" width="22.42578125" style="77" customWidth="1"/>
    <col min="2" max="2" width="100" style="71" customWidth="1"/>
    <col min="3" max="3" width="52.28515625" style="1" customWidth="1"/>
    <col min="4" max="4" width="57.28515625" style="1" customWidth="1"/>
    <col min="5" max="5" width="50.5703125" style="1" customWidth="1"/>
    <col min="6" max="6" width="45" style="1" customWidth="1"/>
    <col min="7" max="7" width="30.5703125" style="1" customWidth="1"/>
    <col min="8" max="8" width="42.7109375" style="1" customWidth="1"/>
    <col min="9" max="9" width="20.5703125" style="1" customWidth="1"/>
    <col min="10" max="10" width="45.5703125" style="1" customWidth="1"/>
    <col min="11" max="11" width="46.42578125" style="1" customWidth="1"/>
    <col min="12" max="12" width="21.28515625" style="12" customWidth="1"/>
    <col min="13" max="13" width="45.28515625" style="1" customWidth="1"/>
    <col min="14" max="14" width="33.140625" style="1" customWidth="1"/>
    <col min="15" max="15" width="50.28515625" style="1" customWidth="1"/>
    <col min="16" max="16" width="19.28515625" style="1" customWidth="1"/>
    <col min="17" max="17" width="23.140625" style="1" customWidth="1"/>
    <col min="18" max="18" width="37.85546875" style="1" customWidth="1"/>
    <col min="19" max="19" width="45.28515625" style="1" customWidth="1"/>
    <col min="20" max="20" width="22" style="1" customWidth="1"/>
    <col min="21" max="21" width="22.140625" style="1" customWidth="1"/>
    <col min="22" max="22" width="25.85546875" style="1" bestFit="1" customWidth="1"/>
    <col min="23" max="16384" width="9.140625" style="1"/>
  </cols>
  <sheetData>
    <row r="1" spans="1:21" ht="43.5" customHeight="1">
      <c r="A1" s="72"/>
      <c r="B1" s="67"/>
      <c r="C1" s="10"/>
      <c r="D1" s="10"/>
      <c r="E1" s="10"/>
      <c r="F1" s="10"/>
      <c r="G1" s="10"/>
      <c r="H1" s="10"/>
      <c r="I1" s="10"/>
      <c r="J1" s="18"/>
      <c r="K1" s="23"/>
      <c r="L1" s="23"/>
      <c r="M1" s="23"/>
      <c r="N1" s="23"/>
      <c r="O1" s="282" t="s">
        <v>226</v>
      </c>
      <c r="P1" s="282"/>
      <c r="Q1" s="282"/>
      <c r="R1" s="282"/>
      <c r="S1" s="282"/>
      <c r="T1" s="282"/>
      <c r="U1" s="282"/>
    </row>
    <row r="2" spans="1:21" ht="43.5" customHeight="1">
      <c r="A2" s="72"/>
      <c r="B2" s="67"/>
      <c r="C2" s="10"/>
      <c r="D2" s="10"/>
      <c r="E2" s="10"/>
      <c r="F2" s="10"/>
      <c r="G2" s="10"/>
      <c r="H2" s="10"/>
      <c r="I2" s="10"/>
      <c r="J2" s="18"/>
      <c r="K2" s="23"/>
      <c r="L2" s="23"/>
      <c r="M2" s="23"/>
      <c r="N2" s="23"/>
      <c r="O2" s="282" t="s">
        <v>256</v>
      </c>
      <c r="P2" s="282"/>
      <c r="Q2" s="282"/>
      <c r="R2" s="282"/>
      <c r="S2" s="282"/>
      <c r="T2" s="282"/>
      <c r="U2" s="282"/>
    </row>
    <row r="3" spans="1:21" ht="52.5" customHeight="1">
      <c r="A3" s="72"/>
      <c r="B3" s="67"/>
      <c r="C3" s="10"/>
      <c r="D3" s="10"/>
      <c r="E3" s="10"/>
      <c r="F3" s="10"/>
      <c r="G3" s="10"/>
      <c r="H3" s="10"/>
      <c r="I3" s="10"/>
      <c r="J3" s="18"/>
      <c r="K3" s="23"/>
      <c r="L3" s="23"/>
      <c r="M3" s="23"/>
      <c r="N3" s="23"/>
      <c r="O3" s="282" t="s">
        <v>186</v>
      </c>
      <c r="P3" s="282"/>
      <c r="Q3" s="282"/>
      <c r="R3" s="282"/>
      <c r="S3" s="282"/>
      <c r="T3" s="282"/>
      <c r="U3" s="282"/>
    </row>
    <row r="4" spans="1:21" s="2" customFormat="1" ht="41.25" customHeight="1">
      <c r="A4" s="73"/>
      <c r="B4" s="68"/>
      <c r="E4" s="4"/>
      <c r="F4" s="6"/>
      <c r="G4" s="6"/>
      <c r="H4" s="6"/>
      <c r="I4" s="6"/>
      <c r="J4" s="17"/>
      <c r="K4" s="22"/>
      <c r="L4" s="22"/>
      <c r="M4" s="22"/>
      <c r="N4" s="22"/>
      <c r="O4" s="281" t="s">
        <v>187</v>
      </c>
      <c r="P4" s="281"/>
      <c r="Q4" s="281"/>
      <c r="R4" s="281"/>
      <c r="S4" s="281"/>
      <c r="T4" s="281"/>
      <c r="U4" s="281"/>
    </row>
    <row r="5" spans="1:21" s="31" customFormat="1" ht="47.25" customHeight="1">
      <c r="A5" s="73"/>
      <c r="B5" s="68"/>
      <c r="E5" s="33"/>
      <c r="F5" s="6"/>
      <c r="G5" s="6"/>
      <c r="H5" s="6"/>
      <c r="I5" s="6"/>
      <c r="J5" s="17"/>
      <c r="K5" s="22"/>
      <c r="L5" s="22"/>
      <c r="M5" s="22"/>
      <c r="N5" s="22"/>
      <c r="O5" s="281" t="s">
        <v>293</v>
      </c>
      <c r="P5" s="281"/>
      <c r="Q5" s="281"/>
      <c r="R5" s="281"/>
      <c r="S5" s="281"/>
      <c r="T5" s="281"/>
      <c r="U5" s="281"/>
    </row>
    <row r="6" spans="1:21" s="31" customFormat="1" ht="36.75" customHeight="1">
      <c r="A6" s="73"/>
      <c r="B6" s="68"/>
      <c r="E6" s="33"/>
      <c r="F6" s="6"/>
      <c r="G6" s="6"/>
      <c r="H6" s="6"/>
      <c r="I6" s="6"/>
      <c r="J6" s="17"/>
      <c r="K6" s="22"/>
      <c r="L6" s="22"/>
      <c r="M6" s="22"/>
      <c r="N6" s="22"/>
      <c r="O6" s="211"/>
      <c r="P6" s="211"/>
      <c r="Q6" s="211"/>
      <c r="R6" s="211"/>
      <c r="S6" s="211"/>
      <c r="T6" s="211"/>
      <c r="U6" s="211"/>
    </row>
    <row r="7" spans="1:21" s="31" customFormat="1" ht="36.75" customHeight="1">
      <c r="A7" s="73"/>
      <c r="B7" s="68"/>
      <c r="E7" s="33"/>
      <c r="F7" s="6"/>
      <c r="G7" s="6"/>
      <c r="H7" s="6"/>
      <c r="I7" s="6"/>
      <c r="J7" s="17"/>
      <c r="K7" s="22"/>
      <c r="L7" s="22"/>
      <c r="M7" s="22"/>
      <c r="N7" s="22"/>
      <c r="O7" s="282" t="s">
        <v>261</v>
      </c>
      <c r="P7" s="282"/>
      <c r="Q7" s="282"/>
      <c r="R7" s="282"/>
      <c r="S7" s="282"/>
      <c r="T7" s="282"/>
      <c r="U7" s="282"/>
    </row>
    <row r="8" spans="1:21" s="31" customFormat="1" ht="36.75" customHeight="1">
      <c r="A8" s="73"/>
      <c r="B8" s="68"/>
      <c r="E8" s="33"/>
      <c r="F8" s="6"/>
      <c r="G8" s="6"/>
      <c r="H8" s="6"/>
      <c r="I8" s="6"/>
      <c r="J8" s="17"/>
      <c r="K8" s="22"/>
      <c r="L8" s="22"/>
      <c r="M8" s="22"/>
      <c r="N8" s="22"/>
      <c r="O8" s="212"/>
      <c r="P8" s="212"/>
      <c r="Q8" s="212"/>
      <c r="R8" s="212"/>
      <c r="S8" s="212"/>
      <c r="T8" s="212"/>
      <c r="U8" s="212"/>
    </row>
    <row r="9" spans="1:21" s="31" customFormat="1" ht="36.75" customHeight="1">
      <c r="A9" s="73"/>
      <c r="B9" s="68"/>
      <c r="E9" s="33"/>
      <c r="F9" s="6"/>
      <c r="G9" s="6"/>
      <c r="H9" s="6"/>
      <c r="I9" s="6"/>
      <c r="J9" s="17"/>
      <c r="K9" s="22"/>
      <c r="L9" s="22"/>
      <c r="M9" s="22"/>
      <c r="N9" s="22"/>
      <c r="O9" s="282" t="s">
        <v>184</v>
      </c>
      <c r="P9" s="282"/>
      <c r="Q9" s="282"/>
      <c r="R9" s="282"/>
      <c r="S9" s="282"/>
      <c r="T9" s="282"/>
      <c r="U9" s="282"/>
    </row>
    <row r="10" spans="1:21" s="31" customFormat="1" ht="45.75" customHeight="1">
      <c r="A10" s="73"/>
      <c r="B10" s="68"/>
      <c r="E10" s="33"/>
      <c r="F10" s="6"/>
      <c r="G10" s="6"/>
      <c r="H10" s="6"/>
      <c r="I10" s="6"/>
      <c r="J10" s="17"/>
      <c r="K10" s="22"/>
      <c r="L10" s="22"/>
      <c r="M10" s="22"/>
      <c r="N10" s="22"/>
      <c r="O10" s="282" t="s">
        <v>185</v>
      </c>
      <c r="P10" s="282"/>
      <c r="Q10" s="282"/>
      <c r="R10" s="282"/>
      <c r="S10" s="282"/>
      <c r="T10" s="282"/>
      <c r="U10" s="282"/>
    </row>
    <row r="11" spans="1:21" s="31" customFormat="1" ht="41.25" customHeight="1">
      <c r="A11" s="73"/>
      <c r="B11" s="68"/>
      <c r="E11" s="33"/>
      <c r="F11" s="6"/>
      <c r="G11" s="6"/>
      <c r="H11" s="6"/>
      <c r="I11" s="6"/>
      <c r="J11" s="17"/>
      <c r="K11" s="22"/>
      <c r="L11" s="22"/>
      <c r="M11" s="22"/>
      <c r="N11" s="22"/>
      <c r="O11" s="282" t="s">
        <v>186</v>
      </c>
      <c r="P11" s="282"/>
      <c r="Q11" s="282"/>
      <c r="R11" s="282"/>
      <c r="S11" s="282"/>
      <c r="T11" s="282"/>
      <c r="U11" s="282"/>
    </row>
    <row r="12" spans="1:21" s="31" customFormat="1" ht="42.75" customHeight="1">
      <c r="A12" s="73"/>
      <c r="B12" s="68"/>
      <c r="E12" s="33"/>
      <c r="F12" s="6"/>
      <c r="G12" s="6"/>
      <c r="H12" s="6"/>
      <c r="I12" s="6"/>
      <c r="J12" s="17"/>
      <c r="K12" s="22"/>
      <c r="L12" s="22"/>
      <c r="M12" s="22"/>
      <c r="N12" s="22"/>
      <c r="O12" s="281" t="s">
        <v>187</v>
      </c>
      <c r="P12" s="281"/>
      <c r="Q12" s="281"/>
      <c r="R12" s="281"/>
      <c r="S12" s="281"/>
      <c r="T12" s="281"/>
      <c r="U12" s="281"/>
    </row>
    <row r="13" spans="1:21" s="31" customFormat="1" ht="45.75" customHeight="1">
      <c r="A13" s="73"/>
      <c r="B13" s="68"/>
      <c r="E13" s="33"/>
      <c r="F13" s="6"/>
      <c r="G13" s="6"/>
      <c r="H13" s="6"/>
      <c r="I13" s="6"/>
      <c r="J13" s="17"/>
      <c r="K13" s="22"/>
      <c r="L13" s="22"/>
      <c r="M13" s="22"/>
      <c r="N13" s="22"/>
      <c r="O13" s="281" t="s">
        <v>251</v>
      </c>
      <c r="P13" s="281"/>
      <c r="Q13" s="281"/>
      <c r="R13" s="281"/>
      <c r="S13" s="281"/>
      <c r="T13" s="281"/>
      <c r="U13" s="281"/>
    </row>
    <row r="14" spans="1:21" s="31" customFormat="1" ht="89.25" customHeight="1">
      <c r="A14" s="73"/>
      <c r="B14" s="68"/>
      <c r="E14" s="33"/>
      <c r="F14" s="6"/>
      <c r="G14" s="6"/>
      <c r="H14" s="6"/>
      <c r="I14" s="6"/>
      <c r="J14" s="17"/>
      <c r="K14" s="22"/>
      <c r="L14" s="22"/>
      <c r="M14" s="22"/>
      <c r="N14" s="22"/>
      <c r="O14" s="282" t="s">
        <v>259</v>
      </c>
      <c r="P14" s="282"/>
      <c r="Q14" s="282"/>
      <c r="R14" s="282"/>
      <c r="S14" s="282"/>
      <c r="T14" s="282"/>
      <c r="U14" s="282"/>
    </row>
    <row r="15" spans="1:21" s="31" customFormat="1" ht="54.75" customHeight="1">
      <c r="A15" s="73"/>
      <c r="B15" s="68"/>
      <c r="E15" s="33"/>
      <c r="F15" s="6"/>
      <c r="G15" s="6"/>
      <c r="H15" s="6"/>
      <c r="I15" s="6"/>
      <c r="J15" s="17"/>
      <c r="K15" s="22"/>
      <c r="L15" s="22"/>
      <c r="M15" s="22"/>
      <c r="N15" s="22"/>
      <c r="O15" s="281" t="s">
        <v>295</v>
      </c>
      <c r="P15" s="281"/>
      <c r="Q15" s="281"/>
      <c r="R15" s="281"/>
      <c r="S15" s="281"/>
      <c r="T15" s="281"/>
      <c r="U15" s="281"/>
    </row>
    <row r="16" spans="1:21" s="2" customFormat="1" ht="27.75" customHeight="1">
      <c r="A16" s="73"/>
      <c r="B16" s="68"/>
      <c r="E16" s="4"/>
      <c r="F16" s="6"/>
      <c r="G16" s="6"/>
      <c r="H16" s="6"/>
      <c r="I16" s="6"/>
      <c r="J16" s="17"/>
      <c r="K16" s="22"/>
      <c r="L16" s="22"/>
      <c r="M16" s="22"/>
      <c r="N16" s="22"/>
      <c r="O16" s="295"/>
      <c r="P16" s="295"/>
      <c r="Q16" s="295"/>
      <c r="R16" s="295"/>
      <c r="S16" s="295"/>
      <c r="T16" s="295"/>
      <c r="U16" s="295"/>
    </row>
    <row r="17" spans="1:22" ht="21" customHeight="1">
      <c r="A17" s="72"/>
      <c r="B17" s="67"/>
      <c r="C17" s="10"/>
      <c r="D17" s="10"/>
      <c r="E17" s="10"/>
      <c r="F17" s="10"/>
      <c r="G17" s="10"/>
      <c r="H17" s="10"/>
      <c r="I17" s="10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</row>
    <row r="18" spans="1:22" ht="33" customHeight="1">
      <c r="A18" s="298" t="s">
        <v>227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</row>
    <row r="19" spans="1:22" ht="54.75" customHeight="1">
      <c r="A19" s="296" t="s">
        <v>148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</row>
    <row r="20" spans="1:22" ht="45" customHeight="1">
      <c r="A20" s="296" t="s">
        <v>228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</row>
    <row r="21" spans="1:22" ht="53.25" customHeight="1">
      <c r="A21" s="296" t="s">
        <v>160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</row>
    <row r="22" spans="1:22" ht="57" customHeight="1">
      <c r="A22" s="296" t="s">
        <v>178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</row>
    <row r="23" spans="1:22" ht="33.75" customHeight="1">
      <c r="A23" s="74"/>
      <c r="B23" s="69"/>
      <c r="C23" s="19"/>
      <c r="D23" s="19"/>
      <c r="E23" s="19"/>
      <c r="F23" s="19"/>
      <c r="G23" s="310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19"/>
    </row>
    <row r="24" spans="1:22" ht="54" customHeight="1">
      <c r="A24" s="293" t="s">
        <v>2</v>
      </c>
      <c r="B24" s="284" t="s">
        <v>252</v>
      </c>
      <c r="C24" s="309" t="s">
        <v>271</v>
      </c>
      <c r="D24" s="306" t="s">
        <v>161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8"/>
    </row>
    <row r="25" spans="1:22" ht="54" customHeight="1">
      <c r="A25" s="293"/>
      <c r="B25" s="284"/>
      <c r="C25" s="309"/>
      <c r="D25" s="284" t="s">
        <v>42</v>
      </c>
      <c r="E25" s="284"/>
      <c r="F25" s="284"/>
      <c r="G25" s="284"/>
      <c r="H25" s="284"/>
      <c r="I25" s="284"/>
      <c r="J25" s="284"/>
      <c r="K25" s="284"/>
      <c r="L25" s="300" t="s">
        <v>43</v>
      </c>
      <c r="M25" s="301"/>
      <c r="N25" s="300" t="s">
        <v>44</v>
      </c>
      <c r="O25" s="301"/>
      <c r="P25" s="300" t="s">
        <v>45</v>
      </c>
      <c r="Q25" s="301"/>
      <c r="R25" s="300" t="s">
        <v>46</v>
      </c>
      <c r="S25" s="301"/>
      <c r="T25" s="300" t="s">
        <v>47</v>
      </c>
      <c r="U25" s="301"/>
    </row>
    <row r="26" spans="1:22" ht="54" customHeight="1">
      <c r="A26" s="293"/>
      <c r="B26" s="284"/>
      <c r="C26" s="309"/>
      <c r="D26" s="309" t="s">
        <v>272</v>
      </c>
      <c r="E26" s="284" t="s">
        <v>4</v>
      </c>
      <c r="F26" s="284"/>
      <c r="G26" s="284"/>
      <c r="H26" s="284"/>
      <c r="I26" s="284"/>
      <c r="J26" s="284"/>
      <c r="K26" s="284"/>
      <c r="L26" s="302"/>
      <c r="M26" s="303"/>
      <c r="N26" s="302"/>
      <c r="O26" s="303"/>
      <c r="P26" s="302"/>
      <c r="Q26" s="303"/>
      <c r="R26" s="302"/>
      <c r="S26" s="303"/>
      <c r="T26" s="302"/>
      <c r="U26" s="303"/>
    </row>
    <row r="27" spans="1:22" ht="324.75" customHeight="1">
      <c r="A27" s="293"/>
      <c r="B27" s="284"/>
      <c r="C27" s="309"/>
      <c r="D27" s="309"/>
      <c r="E27" s="158" t="s">
        <v>273</v>
      </c>
      <c r="F27" s="158" t="s">
        <v>274</v>
      </c>
      <c r="G27" s="158" t="s">
        <v>275</v>
      </c>
      <c r="H27" s="158" t="s">
        <v>276</v>
      </c>
      <c r="I27" s="158" t="s">
        <v>277</v>
      </c>
      <c r="J27" s="158" t="s">
        <v>278</v>
      </c>
      <c r="K27" s="158" t="s">
        <v>279</v>
      </c>
      <c r="L27" s="304"/>
      <c r="M27" s="305"/>
      <c r="N27" s="304"/>
      <c r="O27" s="305"/>
      <c r="P27" s="304"/>
      <c r="Q27" s="305"/>
      <c r="R27" s="304"/>
      <c r="S27" s="305"/>
      <c r="T27" s="304"/>
      <c r="U27" s="305"/>
    </row>
    <row r="28" spans="1:22" ht="43.5" customHeight="1">
      <c r="A28" s="293"/>
      <c r="B28" s="284"/>
      <c r="C28" s="159" t="s">
        <v>9</v>
      </c>
      <c r="D28" s="159" t="s">
        <v>9</v>
      </c>
      <c r="E28" s="159" t="s">
        <v>9</v>
      </c>
      <c r="F28" s="159" t="s">
        <v>9</v>
      </c>
      <c r="G28" s="159" t="s">
        <v>9</v>
      </c>
      <c r="H28" s="159" t="s">
        <v>9</v>
      </c>
      <c r="I28" s="159" t="s">
        <v>9</v>
      </c>
      <c r="J28" s="159" t="s">
        <v>9</v>
      </c>
      <c r="K28" s="159" t="s">
        <v>9</v>
      </c>
      <c r="L28" s="160" t="s">
        <v>48</v>
      </c>
      <c r="M28" s="159" t="s">
        <v>280</v>
      </c>
      <c r="N28" s="159" t="s">
        <v>7</v>
      </c>
      <c r="O28" s="159" t="s">
        <v>281</v>
      </c>
      <c r="P28" s="159" t="s">
        <v>7</v>
      </c>
      <c r="Q28" s="159" t="s">
        <v>280</v>
      </c>
      <c r="R28" s="159" t="s">
        <v>7</v>
      </c>
      <c r="S28" s="159" t="s">
        <v>280</v>
      </c>
      <c r="T28" s="159" t="s">
        <v>7</v>
      </c>
      <c r="U28" s="159" t="s">
        <v>280</v>
      </c>
    </row>
    <row r="29" spans="1:22" ht="45.75">
      <c r="A29" s="161">
        <v>1</v>
      </c>
      <c r="B29" s="162">
        <v>2</v>
      </c>
      <c r="C29" s="159">
        <v>3</v>
      </c>
      <c r="D29" s="159">
        <v>4</v>
      </c>
      <c r="E29" s="159">
        <v>5</v>
      </c>
      <c r="F29" s="159">
        <v>6</v>
      </c>
      <c r="G29" s="159">
        <v>7</v>
      </c>
      <c r="H29" s="159">
        <v>8</v>
      </c>
      <c r="I29" s="159">
        <v>9</v>
      </c>
      <c r="J29" s="159">
        <v>10</v>
      </c>
      <c r="K29" s="159">
        <v>11</v>
      </c>
      <c r="L29" s="160">
        <v>12</v>
      </c>
      <c r="M29" s="159">
        <v>13</v>
      </c>
      <c r="N29" s="159">
        <v>14</v>
      </c>
      <c r="O29" s="159">
        <v>15</v>
      </c>
      <c r="P29" s="159">
        <v>16</v>
      </c>
      <c r="Q29" s="159">
        <v>17</v>
      </c>
      <c r="R29" s="159">
        <v>18</v>
      </c>
      <c r="S29" s="159">
        <v>19</v>
      </c>
      <c r="T29" s="159">
        <v>20</v>
      </c>
      <c r="U29" s="159">
        <v>21</v>
      </c>
    </row>
    <row r="30" spans="1:22" s="11" customFormat="1" ht="144.75" customHeight="1">
      <c r="A30" s="294" t="s">
        <v>174</v>
      </c>
      <c r="B30" s="294"/>
      <c r="C30" s="163">
        <f>C35+C182</f>
        <v>37945053.370000005</v>
      </c>
      <c r="D30" s="163">
        <f>SUM(E30:K30)</f>
        <v>12427067.279999999</v>
      </c>
      <c r="E30" s="163">
        <f t="shared" ref="E30:K30" si="0">E35+E182</f>
        <v>4574027.2799999993</v>
      </c>
      <c r="F30" s="163">
        <f t="shared" si="0"/>
        <v>419040</v>
      </c>
      <c r="G30" s="163">
        <f t="shared" si="0"/>
        <v>0</v>
      </c>
      <c r="H30" s="163">
        <f t="shared" si="0"/>
        <v>396000</v>
      </c>
      <c r="I30" s="163">
        <f t="shared" si="0"/>
        <v>0</v>
      </c>
      <c r="J30" s="163">
        <f t="shared" si="0"/>
        <v>6417000</v>
      </c>
      <c r="K30" s="163">
        <f t="shared" si="0"/>
        <v>621000</v>
      </c>
      <c r="L30" s="163">
        <v>4</v>
      </c>
      <c r="M30" s="163">
        <v>7640000</v>
      </c>
      <c r="N30" s="163">
        <f>N35+N182</f>
        <v>6474.9</v>
      </c>
      <c r="O30" s="163">
        <f>O35+O182</f>
        <v>14313086.09</v>
      </c>
      <c r="P30" s="163">
        <f>P35+P182</f>
        <v>0</v>
      </c>
      <c r="Q30" s="163">
        <f>Q35+Q182</f>
        <v>0</v>
      </c>
      <c r="R30" s="164">
        <v>1398</v>
      </c>
      <c r="S30" s="164">
        <v>3564900</v>
      </c>
      <c r="T30" s="163">
        <f>T35+T182</f>
        <v>0</v>
      </c>
      <c r="U30" s="163">
        <v>0</v>
      </c>
      <c r="V30" s="89"/>
    </row>
    <row r="31" spans="1:22" ht="138.75" customHeight="1">
      <c r="A31" s="165">
        <v>1</v>
      </c>
      <c r="B31" s="166" t="s">
        <v>191</v>
      </c>
      <c r="C31" s="167">
        <v>956200</v>
      </c>
      <c r="D31" s="167">
        <v>956200</v>
      </c>
      <c r="E31" s="167">
        <v>335200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7">
        <v>621000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9">
        <v>0</v>
      </c>
      <c r="T31" s="168">
        <v>0</v>
      </c>
      <c r="U31" s="168">
        <v>0</v>
      </c>
    </row>
    <row r="32" spans="1:22" ht="153.75" customHeight="1">
      <c r="A32" s="165">
        <v>2</v>
      </c>
      <c r="B32" s="166" t="s">
        <v>175</v>
      </c>
      <c r="C32" s="167">
        <f>D32+M32+O32+Q32+S32+U32</f>
        <v>328375</v>
      </c>
      <c r="D32" s="167">
        <f t="shared" ref="D32:D95" si="1">SUM(E32:K32)</f>
        <v>328375</v>
      </c>
      <c r="E32" s="167">
        <v>328375</v>
      </c>
      <c r="F32" s="168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P32" s="170"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v>0</v>
      </c>
    </row>
    <row r="33" spans="1:22" ht="140.25" customHeight="1">
      <c r="A33" s="165">
        <v>3</v>
      </c>
      <c r="B33" s="166" t="s">
        <v>192</v>
      </c>
      <c r="C33" s="167">
        <f>D33+M33+O33+Q33+S33+U33</f>
        <v>2071775</v>
      </c>
      <c r="D33" s="167">
        <f t="shared" si="1"/>
        <v>492375</v>
      </c>
      <c r="E33" s="167">
        <v>492375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7">
        <v>596</v>
      </c>
      <c r="O33" s="167">
        <v>1579400</v>
      </c>
      <c r="P33" s="170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v>0</v>
      </c>
    </row>
    <row r="34" spans="1:22" ht="139.5" customHeight="1">
      <c r="A34" s="165">
        <v>4</v>
      </c>
      <c r="B34" s="166" t="s">
        <v>176</v>
      </c>
      <c r="C34" s="167">
        <f>D34+M34+O34+Q34+S34+U34</f>
        <v>325875</v>
      </c>
      <c r="D34" s="167">
        <f t="shared" si="1"/>
        <v>325875</v>
      </c>
      <c r="E34" s="167">
        <v>325875</v>
      </c>
      <c r="F34" s="168">
        <v>0</v>
      </c>
      <c r="G34" s="168">
        <v>0</v>
      </c>
      <c r="H34" s="170">
        <v>0</v>
      </c>
      <c r="I34" s="170">
        <v>0</v>
      </c>
      <c r="J34" s="170">
        <v>0</v>
      </c>
      <c r="K34" s="170">
        <v>0</v>
      </c>
      <c r="L34" s="168">
        <v>0</v>
      </c>
      <c r="M34" s="168">
        <v>0</v>
      </c>
      <c r="N34" s="168">
        <v>0</v>
      </c>
      <c r="O34" s="168">
        <v>0</v>
      </c>
      <c r="P34" s="170">
        <v>0</v>
      </c>
      <c r="Q34" s="168">
        <v>0</v>
      </c>
      <c r="R34" s="168">
        <v>0</v>
      </c>
      <c r="S34" s="169">
        <v>0</v>
      </c>
      <c r="T34" s="168">
        <v>0</v>
      </c>
      <c r="U34" s="168">
        <v>0</v>
      </c>
    </row>
    <row r="35" spans="1:22" ht="106.5" customHeight="1">
      <c r="A35" s="294" t="s">
        <v>173</v>
      </c>
      <c r="B35" s="294"/>
      <c r="C35" s="163">
        <f>D35+M35+O35+Q35+S35+U35</f>
        <v>3682225</v>
      </c>
      <c r="D35" s="163">
        <f t="shared" si="1"/>
        <v>2102825</v>
      </c>
      <c r="E35" s="163">
        <f t="shared" ref="E35:O35" si="2">SUM(E31:E34)</f>
        <v>1481825</v>
      </c>
      <c r="F35" s="171">
        <f t="shared" si="2"/>
        <v>0</v>
      </c>
      <c r="G35" s="171">
        <f t="shared" si="2"/>
        <v>0</v>
      </c>
      <c r="H35" s="171">
        <f t="shared" si="2"/>
        <v>0</v>
      </c>
      <c r="I35" s="171">
        <f t="shared" si="2"/>
        <v>0</v>
      </c>
      <c r="J35" s="171">
        <f t="shared" si="2"/>
        <v>0</v>
      </c>
      <c r="K35" s="163">
        <f t="shared" si="2"/>
        <v>621000</v>
      </c>
      <c r="L35" s="171">
        <f t="shared" si="2"/>
        <v>0</v>
      </c>
      <c r="M35" s="171">
        <f t="shared" si="2"/>
        <v>0</v>
      </c>
      <c r="N35" s="163">
        <f t="shared" si="2"/>
        <v>596</v>
      </c>
      <c r="O35" s="163">
        <f t="shared" si="2"/>
        <v>1579400</v>
      </c>
      <c r="P35" s="172"/>
      <c r="Q35" s="171">
        <f>SUM(Q31:Q34)</f>
        <v>0</v>
      </c>
      <c r="R35" s="171">
        <f>SUM(R31:R34)</f>
        <v>0</v>
      </c>
      <c r="S35" s="169">
        <v>0</v>
      </c>
      <c r="T35" s="171">
        <f>SUM(T31:T34)</f>
        <v>0</v>
      </c>
      <c r="U35" s="171">
        <f>SUM(U31:U34)</f>
        <v>0</v>
      </c>
      <c r="V35" s="90"/>
    </row>
    <row r="36" spans="1:22" ht="32.25" hidden="1" customHeight="1">
      <c r="A36" s="283" t="s">
        <v>52</v>
      </c>
      <c r="B36" s="283"/>
      <c r="C36" s="163">
        <f t="shared" ref="C36:C99" si="3">D36+M36+O36+Q36+S36+U36</f>
        <v>3631800</v>
      </c>
      <c r="D36" s="167">
        <f t="shared" si="1"/>
        <v>3631800</v>
      </c>
      <c r="E36" s="167">
        <f t="shared" ref="E36:U36" si="4">E37+E38+E39</f>
        <v>0</v>
      </c>
      <c r="F36" s="167">
        <f t="shared" si="4"/>
        <v>0</v>
      </c>
      <c r="G36" s="167"/>
      <c r="H36" s="167">
        <f t="shared" si="4"/>
        <v>0</v>
      </c>
      <c r="I36" s="167">
        <f t="shared" si="4"/>
        <v>0</v>
      </c>
      <c r="J36" s="167">
        <f t="shared" si="4"/>
        <v>3631800</v>
      </c>
      <c r="K36" s="167">
        <f t="shared" si="4"/>
        <v>0</v>
      </c>
      <c r="L36" s="167">
        <f t="shared" si="4"/>
        <v>0</v>
      </c>
      <c r="M36" s="167">
        <f t="shared" si="4"/>
        <v>0</v>
      </c>
      <c r="N36" s="167">
        <f t="shared" si="4"/>
        <v>0</v>
      </c>
      <c r="O36" s="167">
        <f t="shared" si="4"/>
        <v>0</v>
      </c>
      <c r="P36" s="168">
        <f t="shared" si="4"/>
        <v>0</v>
      </c>
      <c r="Q36" s="168">
        <f t="shared" si="4"/>
        <v>0</v>
      </c>
      <c r="R36" s="168">
        <f t="shared" si="4"/>
        <v>0</v>
      </c>
      <c r="S36" s="168">
        <v>0</v>
      </c>
      <c r="T36" s="168">
        <f t="shared" si="4"/>
        <v>0</v>
      </c>
      <c r="U36" s="168">
        <f t="shared" si="4"/>
        <v>0</v>
      </c>
    </row>
    <row r="37" spans="1:22" ht="91.5" hidden="1">
      <c r="A37" s="165">
        <v>9</v>
      </c>
      <c r="B37" s="173" t="s">
        <v>53</v>
      </c>
      <c r="C37" s="163">
        <f t="shared" si="3"/>
        <v>787800</v>
      </c>
      <c r="D37" s="167">
        <f t="shared" si="1"/>
        <v>787800</v>
      </c>
      <c r="E37" s="167">
        <v>0</v>
      </c>
      <c r="F37" s="167">
        <v>0</v>
      </c>
      <c r="G37" s="167"/>
      <c r="H37" s="167">
        <v>0</v>
      </c>
      <c r="I37" s="167">
        <v>0</v>
      </c>
      <c r="J37" s="167">
        <v>787800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</row>
    <row r="38" spans="1:22" ht="91.5" hidden="1">
      <c r="A38" s="165">
        <v>10</v>
      </c>
      <c r="B38" s="173" t="s">
        <v>50</v>
      </c>
      <c r="C38" s="163">
        <f t="shared" si="3"/>
        <v>1900000</v>
      </c>
      <c r="D38" s="167">
        <f t="shared" si="1"/>
        <v>1900000</v>
      </c>
      <c r="E38" s="167">
        <v>0</v>
      </c>
      <c r="F38" s="167">
        <v>0</v>
      </c>
      <c r="G38" s="167"/>
      <c r="H38" s="167">
        <v>0</v>
      </c>
      <c r="I38" s="167">
        <v>0</v>
      </c>
      <c r="J38" s="167">
        <v>1900000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8">
        <v>0</v>
      </c>
    </row>
    <row r="39" spans="1:22" ht="91.5" hidden="1">
      <c r="A39" s="165">
        <v>11</v>
      </c>
      <c r="B39" s="173" t="s">
        <v>51</v>
      </c>
      <c r="C39" s="163">
        <f t="shared" si="3"/>
        <v>944000</v>
      </c>
      <c r="D39" s="167">
        <f t="shared" si="1"/>
        <v>944000</v>
      </c>
      <c r="E39" s="167">
        <v>0</v>
      </c>
      <c r="F39" s="167">
        <v>0</v>
      </c>
      <c r="G39" s="167"/>
      <c r="H39" s="167">
        <v>0</v>
      </c>
      <c r="I39" s="167">
        <v>0</v>
      </c>
      <c r="J39" s="167">
        <v>944000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v>0</v>
      </c>
    </row>
    <row r="40" spans="1:22" ht="31.5" hidden="1" customHeight="1">
      <c r="A40" s="283" t="s">
        <v>26</v>
      </c>
      <c r="B40" s="283"/>
      <c r="C40" s="163">
        <f t="shared" si="3"/>
        <v>3500000</v>
      </c>
      <c r="D40" s="167">
        <f t="shared" si="1"/>
        <v>0</v>
      </c>
      <c r="E40" s="167">
        <f t="shared" ref="E40:U40" si="5">E41</f>
        <v>0</v>
      </c>
      <c r="F40" s="167">
        <f t="shared" si="5"/>
        <v>0</v>
      </c>
      <c r="G40" s="167"/>
      <c r="H40" s="167">
        <f t="shared" si="5"/>
        <v>0</v>
      </c>
      <c r="I40" s="167">
        <f t="shared" si="5"/>
        <v>0</v>
      </c>
      <c r="J40" s="167">
        <f t="shared" si="5"/>
        <v>0</v>
      </c>
      <c r="K40" s="167">
        <f t="shared" si="5"/>
        <v>0</v>
      </c>
      <c r="L40" s="167">
        <f t="shared" si="5"/>
        <v>0</v>
      </c>
      <c r="M40" s="167">
        <f t="shared" si="5"/>
        <v>0</v>
      </c>
      <c r="N40" s="167">
        <f t="shared" si="5"/>
        <v>1400</v>
      </c>
      <c r="O40" s="167">
        <f t="shared" si="5"/>
        <v>3500000</v>
      </c>
      <c r="P40" s="168">
        <f t="shared" si="5"/>
        <v>0</v>
      </c>
      <c r="Q40" s="168">
        <f t="shared" si="5"/>
        <v>0</v>
      </c>
      <c r="R40" s="168">
        <f t="shared" si="5"/>
        <v>0</v>
      </c>
      <c r="S40" s="168">
        <v>0</v>
      </c>
      <c r="T40" s="168">
        <f t="shared" si="5"/>
        <v>0</v>
      </c>
      <c r="U40" s="168">
        <f t="shared" si="5"/>
        <v>0</v>
      </c>
    </row>
    <row r="41" spans="1:22" ht="91.5" hidden="1">
      <c r="A41" s="165">
        <v>12</v>
      </c>
      <c r="B41" s="173" t="s">
        <v>54</v>
      </c>
      <c r="C41" s="163">
        <f t="shared" si="3"/>
        <v>3500000</v>
      </c>
      <c r="D41" s="167">
        <f t="shared" si="1"/>
        <v>0</v>
      </c>
      <c r="E41" s="167">
        <v>0</v>
      </c>
      <c r="F41" s="167">
        <v>0</v>
      </c>
      <c r="G41" s="167"/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1400</v>
      </c>
      <c r="O41" s="167">
        <v>3500000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8">
        <v>0</v>
      </c>
    </row>
    <row r="42" spans="1:22" ht="31.5" hidden="1" customHeight="1">
      <c r="A42" s="283" t="s">
        <v>31</v>
      </c>
      <c r="B42" s="283"/>
      <c r="C42" s="163">
        <f t="shared" si="3"/>
        <v>4672617</v>
      </c>
      <c r="D42" s="167">
        <f t="shared" si="1"/>
        <v>1107717</v>
      </c>
      <c r="E42" s="167">
        <f t="shared" ref="E42:U42" si="6">E43</f>
        <v>0</v>
      </c>
      <c r="F42" s="167">
        <f t="shared" si="6"/>
        <v>1107717</v>
      </c>
      <c r="G42" s="167"/>
      <c r="H42" s="167">
        <f t="shared" si="6"/>
        <v>0</v>
      </c>
      <c r="I42" s="167">
        <f t="shared" si="6"/>
        <v>0</v>
      </c>
      <c r="J42" s="167">
        <f t="shared" si="6"/>
        <v>0</v>
      </c>
      <c r="K42" s="167">
        <f t="shared" si="6"/>
        <v>0</v>
      </c>
      <c r="L42" s="167">
        <f t="shared" si="6"/>
        <v>0</v>
      </c>
      <c r="M42" s="167">
        <f t="shared" si="6"/>
        <v>0</v>
      </c>
      <c r="N42" s="167">
        <f t="shared" si="6"/>
        <v>0</v>
      </c>
      <c r="O42" s="167">
        <f t="shared" si="6"/>
        <v>0</v>
      </c>
      <c r="P42" s="168">
        <f t="shared" si="6"/>
        <v>0</v>
      </c>
      <c r="Q42" s="168">
        <f t="shared" si="6"/>
        <v>0</v>
      </c>
      <c r="R42" s="168">
        <f t="shared" si="6"/>
        <v>0</v>
      </c>
      <c r="S42" s="174">
        <v>3564900</v>
      </c>
      <c r="T42" s="168">
        <f t="shared" si="6"/>
        <v>0</v>
      </c>
      <c r="U42" s="168">
        <f t="shared" si="6"/>
        <v>0</v>
      </c>
    </row>
    <row r="43" spans="1:22" ht="91.5" hidden="1">
      <c r="A43" s="165">
        <v>13</v>
      </c>
      <c r="B43" s="173" t="s">
        <v>55</v>
      </c>
      <c r="C43" s="163">
        <f t="shared" si="3"/>
        <v>1107717</v>
      </c>
      <c r="D43" s="167">
        <f t="shared" si="1"/>
        <v>1107717</v>
      </c>
      <c r="E43" s="167">
        <v>0</v>
      </c>
      <c r="F43" s="167">
        <v>1107717</v>
      </c>
      <c r="G43" s="167"/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</row>
    <row r="44" spans="1:22" ht="31.5" hidden="1" customHeight="1">
      <c r="A44" s="283" t="s">
        <v>36</v>
      </c>
      <c r="B44" s="283"/>
      <c r="C44" s="163">
        <f t="shared" si="3"/>
        <v>2100000</v>
      </c>
      <c r="D44" s="167">
        <f t="shared" si="1"/>
        <v>2100000</v>
      </c>
      <c r="E44" s="167">
        <f t="shared" ref="E44:U44" si="7">E45+E46+E47+E48+E49+E50+E51+E52+E53+E54+E55</f>
        <v>980000</v>
      </c>
      <c r="F44" s="167">
        <f t="shared" si="7"/>
        <v>1120000</v>
      </c>
      <c r="G44" s="167"/>
      <c r="H44" s="167">
        <f t="shared" si="7"/>
        <v>0</v>
      </c>
      <c r="I44" s="167">
        <f t="shared" si="7"/>
        <v>0</v>
      </c>
      <c r="J44" s="167">
        <f t="shared" si="7"/>
        <v>0</v>
      </c>
      <c r="K44" s="167">
        <f t="shared" si="7"/>
        <v>0</v>
      </c>
      <c r="L44" s="167">
        <f t="shared" si="7"/>
        <v>0</v>
      </c>
      <c r="M44" s="167">
        <f t="shared" si="7"/>
        <v>0</v>
      </c>
      <c r="N44" s="167">
        <f t="shared" si="7"/>
        <v>0</v>
      </c>
      <c r="O44" s="167">
        <f t="shared" si="7"/>
        <v>0</v>
      </c>
      <c r="P44" s="168">
        <f t="shared" si="7"/>
        <v>0</v>
      </c>
      <c r="Q44" s="168">
        <f t="shared" si="7"/>
        <v>0</v>
      </c>
      <c r="R44" s="168">
        <f t="shared" si="7"/>
        <v>0</v>
      </c>
      <c r="S44" s="168">
        <v>0</v>
      </c>
      <c r="T44" s="168">
        <f t="shared" si="7"/>
        <v>0</v>
      </c>
      <c r="U44" s="168">
        <f t="shared" si="7"/>
        <v>0</v>
      </c>
    </row>
    <row r="45" spans="1:22" ht="45.75" hidden="1">
      <c r="A45" s="165">
        <v>14</v>
      </c>
      <c r="B45" s="173" t="s">
        <v>121</v>
      </c>
      <c r="C45" s="163">
        <f t="shared" si="3"/>
        <v>0</v>
      </c>
      <c r="D45" s="167">
        <f t="shared" si="1"/>
        <v>0</v>
      </c>
      <c r="E45" s="167">
        <v>0</v>
      </c>
      <c r="F45" s="167">
        <v>0</v>
      </c>
      <c r="G45" s="167"/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8"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v>0</v>
      </c>
    </row>
    <row r="46" spans="1:22" ht="45.75" hidden="1">
      <c r="A46" s="165">
        <v>15</v>
      </c>
      <c r="B46" s="173" t="s">
        <v>122</v>
      </c>
      <c r="C46" s="163">
        <f t="shared" si="3"/>
        <v>0</v>
      </c>
      <c r="D46" s="167">
        <f t="shared" si="1"/>
        <v>0</v>
      </c>
      <c r="E46" s="167">
        <v>0</v>
      </c>
      <c r="F46" s="167">
        <v>0</v>
      </c>
      <c r="G46" s="167"/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168">
        <v>0</v>
      </c>
    </row>
    <row r="47" spans="1:22" ht="45.75" hidden="1">
      <c r="A47" s="165">
        <v>16</v>
      </c>
      <c r="B47" s="173" t="s">
        <v>123</v>
      </c>
      <c r="C47" s="163">
        <f t="shared" si="3"/>
        <v>980000</v>
      </c>
      <c r="D47" s="167">
        <f t="shared" si="1"/>
        <v>980000</v>
      </c>
      <c r="E47" s="167">
        <v>980000</v>
      </c>
      <c r="F47" s="167">
        <v>0</v>
      </c>
      <c r="G47" s="167"/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8">
        <v>0</v>
      </c>
      <c r="Q47" s="168">
        <v>0</v>
      </c>
      <c r="R47" s="168">
        <v>0</v>
      </c>
      <c r="S47" s="175">
        <v>0</v>
      </c>
      <c r="T47" s="168">
        <v>0</v>
      </c>
      <c r="U47" s="168">
        <v>0</v>
      </c>
    </row>
    <row r="48" spans="1:22" ht="45.75" hidden="1">
      <c r="A48" s="165">
        <v>17</v>
      </c>
      <c r="B48" s="173" t="s">
        <v>124</v>
      </c>
      <c r="C48" s="163">
        <f t="shared" si="3"/>
        <v>0</v>
      </c>
      <c r="D48" s="167">
        <f t="shared" si="1"/>
        <v>0</v>
      </c>
      <c r="E48" s="167">
        <v>0</v>
      </c>
      <c r="F48" s="167">
        <v>0</v>
      </c>
      <c r="G48" s="167"/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8">
        <v>0</v>
      </c>
      <c r="Q48" s="168">
        <v>0</v>
      </c>
      <c r="R48" s="168">
        <v>0</v>
      </c>
      <c r="S48" s="176">
        <v>0</v>
      </c>
      <c r="T48" s="168">
        <v>0</v>
      </c>
      <c r="U48" s="168">
        <v>0</v>
      </c>
    </row>
    <row r="49" spans="1:21" ht="45.75" hidden="1">
      <c r="A49" s="165">
        <v>18</v>
      </c>
      <c r="B49" s="173" t="s">
        <v>125</v>
      </c>
      <c r="C49" s="163">
        <f t="shared" si="3"/>
        <v>7129800</v>
      </c>
      <c r="D49" s="167">
        <f t="shared" si="1"/>
        <v>0</v>
      </c>
      <c r="E49" s="167">
        <v>0</v>
      </c>
      <c r="F49" s="167">
        <v>0</v>
      </c>
      <c r="G49" s="167"/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8">
        <v>0</v>
      </c>
      <c r="Q49" s="168">
        <v>0</v>
      </c>
      <c r="R49" s="168">
        <v>0</v>
      </c>
      <c r="S49" s="177">
        <f>SUM(S30:S48)</f>
        <v>7129800</v>
      </c>
      <c r="T49" s="168">
        <v>0</v>
      </c>
      <c r="U49" s="168">
        <v>0</v>
      </c>
    </row>
    <row r="50" spans="1:21" ht="45.75" hidden="1">
      <c r="A50" s="165">
        <v>19</v>
      </c>
      <c r="B50" s="173" t="s">
        <v>126</v>
      </c>
      <c r="C50" s="163">
        <f t="shared" si="3"/>
        <v>0</v>
      </c>
      <c r="D50" s="167">
        <f t="shared" si="1"/>
        <v>0</v>
      </c>
      <c r="E50" s="167">
        <v>0</v>
      </c>
      <c r="F50" s="167">
        <v>0</v>
      </c>
      <c r="G50" s="167"/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8">
        <v>0</v>
      </c>
      <c r="Q50" s="168">
        <v>0</v>
      </c>
      <c r="R50" s="168">
        <v>0</v>
      </c>
      <c r="S50" s="168">
        <v>0</v>
      </c>
      <c r="T50" s="168">
        <v>0</v>
      </c>
      <c r="U50" s="168">
        <v>0</v>
      </c>
    </row>
    <row r="51" spans="1:21" ht="45.75" hidden="1">
      <c r="A51" s="165">
        <v>20</v>
      </c>
      <c r="B51" s="173" t="s">
        <v>127</v>
      </c>
      <c r="C51" s="163">
        <f t="shared" si="3"/>
        <v>1120000</v>
      </c>
      <c r="D51" s="167">
        <f t="shared" si="1"/>
        <v>1120000</v>
      </c>
      <c r="E51" s="167">
        <v>0</v>
      </c>
      <c r="F51" s="167">
        <v>1120000</v>
      </c>
      <c r="G51" s="167"/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8">
        <v>0</v>
      </c>
      <c r="Q51" s="168">
        <v>0</v>
      </c>
      <c r="R51" s="168">
        <v>0</v>
      </c>
      <c r="S51" s="168">
        <v>0</v>
      </c>
      <c r="T51" s="168">
        <v>0</v>
      </c>
      <c r="U51" s="168">
        <v>0</v>
      </c>
    </row>
    <row r="52" spans="1:21" ht="45.75" hidden="1">
      <c r="A52" s="165">
        <v>21</v>
      </c>
      <c r="B52" s="173" t="s">
        <v>128</v>
      </c>
      <c r="C52" s="163">
        <f t="shared" si="3"/>
        <v>0</v>
      </c>
      <c r="D52" s="167">
        <f t="shared" si="1"/>
        <v>0</v>
      </c>
      <c r="E52" s="167">
        <v>0</v>
      </c>
      <c r="F52" s="167">
        <v>0</v>
      </c>
      <c r="G52" s="167"/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8">
        <v>0</v>
      </c>
      <c r="Q52" s="168">
        <v>0</v>
      </c>
      <c r="R52" s="168">
        <v>0</v>
      </c>
      <c r="S52" s="168">
        <v>0</v>
      </c>
      <c r="T52" s="168">
        <v>0</v>
      </c>
      <c r="U52" s="168">
        <v>0</v>
      </c>
    </row>
    <row r="53" spans="1:21" ht="91.5" hidden="1">
      <c r="A53" s="165">
        <v>22</v>
      </c>
      <c r="B53" s="173" t="s">
        <v>56</v>
      </c>
      <c r="C53" s="163">
        <f t="shared" si="3"/>
        <v>0</v>
      </c>
      <c r="D53" s="167">
        <f t="shared" si="1"/>
        <v>0</v>
      </c>
      <c r="E53" s="167">
        <v>0</v>
      </c>
      <c r="F53" s="167">
        <v>0</v>
      </c>
      <c r="G53" s="167"/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</row>
    <row r="54" spans="1:21" ht="45.75" hidden="1">
      <c r="A54" s="165">
        <v>23</v>
      </c>
      <c r="B54" s="173" t="s">
        <v>144</v>
      </c>
      <c r="C54" s="163">
        <f t="shared" si="3"/>
        <v>0</v>
      </c>
      <c r="D54" s="167">
        <f t="shared" si="1"/>
        <v>0</v>
      </c>
      <c r="E54" s="167">
        <v>0</v>
      </c>
      <c r="F54" s="167">
        <v>0</v>
      </c>
      <c r="G54" s="167"/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8">
        <v>0</v>
      </c>
      <c r="Q54" s="168">
        <v>0</v>
      </c>
      <c r="R54" s="168">
        <v>0</v>
      </c>
      <c r="S54" s="168">
        <v>0</v>
      </c>
      <c r="T54" s="168">
        <v>0</v>
      </c>
      <c r="U54" s="168">
        <v>0</v>
      </c>
    </row>
    <row r="55" spans="1:21" ht="45.75" hidden="1">
      <c r="A55" s="165">
        <v>24</v>
      </c>
      <c r="B55" s="173" t="s">
        <v>129</v>
      </c>
      <c r="C55" s="163">
        <f t="shared" si="3"/>
        <v>0</v>
      </c>
      <c r="D55" s="167">
        <f t="shared" si="1"/>
        <v>0</v>
      </c>
      <c r="E55" s="167">
        <v>0</v>
      </c>
      <c r="F55" s="167">
        <v>0</v>
      </c>
      <c r="G55" s="167"/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168">
        <v>0</v>
      </c>
      <c r="Q55" s="168">
        <v>0</v>
      </c>
      <c r="R55" s="168">
        <v>0</v>
      </c>
      <c r="S55" s="168">
        <v>0</v>
      </c>
      <c r="T55" s="168">
        <v>0</v>
      </c>
      <c r="U55" s="168">
        <v>0</v>
      </c>
    </row>
    <row r="56" spans="1:21" ht="31.5" hidden="1" customHeight="1">
      <c r="A56" s="283" t="s">
        <v>11</v>
      </c>
      <c r="B56" s="283"/>
      <c r="C56" s="163">
        <f t="shared" si="3"/>
        <v>652329</v>
      </c>
      <c r="D56" s="167">
        <f t="shared" si="1"/>
        <v>0</v>
      </c>
      <c r="E56" s="167">
        <f t="shared" ref="E56:U56" si="8">E57</f>
        <v>0</v>
      </c>
      <c r="F56" s="167">
        <f t="shared" si="8"/>
        <v>0</v>
      </c>
      <c r="G56" s="167"/>
      <c r="H56" s="167">
        <f t="shared" si="8"/>
        <v>0</v>
      </c>
      <c r="I56" s="167">
        <f t="shared" si="8"/>
        <v>0</v>
      </c>
      <c r="J56" s="167">
        <f t="shared" si="8"/>
        <v>0</v>
      </c>
      <c r="K56" s="167">
        <f t="shared" si="8"/>
        <v>0</v>
      </c>
      <c r="L56" s="167">
        <f t="shared" si="8"/>
        <v>0</v>
      </c>
      <c r="M56" s="167">
        <f t="shared" si="8"/>
        <v>0</v>
      </c>
      <c r="N56" s="167">
        <f t="shared" si="8"/>
        <v>0</v>
      </c>
      <c r="O56" s="167">
        <f t="shared" si="8"/>
        <v>0</v>
      </c>
      <c r="P56" s="168">
        <f t="shared" si="8"/>
        <v>0</v>
      </c>
      <c r="Q56" s="168">
        <f t="shared" si="8"/>
        <v>0</v>
      </c>
      <c r="R56" s="168">
        <f>R57</f>
        <v>1668</v>
      </c>
      <c r="S56" s="168">
        <f t="shared" si="8"/>
        <v>652329</v>
      </c>
      <c r="T56" s="168">
        <f t="shared" si="8"/>
        <v>0</v>
      </c>
      <c r="U56" s="168">
        <f t="shared" si="8"/>
        <v>0</v>
      </c>
    </row>
    <row r="57" spans="1:21" ht="91.5" hidden="1">
      <c r="A57" s="165">
        <v>25</v>
      </c>
      <c r="B57" s="173" t="s">
        <v>57</v>
      </c>
      <c r="C57" s="163">
        <f t="shared" si="3"/>
        <v>652329</v>
      </c>
      <c r="D57" s="167">
        <f t="shared" si="1"/>
        <v>0</v>
      </c>
      <c r="E57" s="167">
        <v>0</v>
      </c>
      <c r="F57" s="167">
        <v>0</v>
      </c>
      <c r="G57" s="167"/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8">
        <v>0</v>
      </c>
      <c r="Q57" s="168">
        <v>0</v>
      </c>
      <c r="R57" s="168">
        <v>1668</v>
      </c>
      <c r="S57" s="168">
        <v>652329</v>
      </c>
      <c r="T57" s="168">
        <v>0</v>
      </c>
      <c r="U57" s="168">
        <v>0</v>
      </c>
    </row>
    <row r="58" spans="1:21" ht="32.25" hidden="1" customHeight="1">
      <c r="A58" s="283" t="s">
        <v>15</v>
      </c>
      <c r="B58" s="283"/>
      <c r="C58" s="163">
        <f t="shared" si="3"/>
        <v>3504533</v>
      </c>
      <c r="D58" s="167">
        <f t="shared" si="1"/>
        <v>3504533</v>
      </c>
      <c r="E58" s="167">
        <f t="shared" ref="E58:U58" si="9">E59+E60+E61+E62+E63</f>
        <v>0</v>
      </c>
      <c r="F58" s="167">
        <f t="shared" si="9"/>
        <v>3504533</v>
      </c>
      <c r="G58" s="167"/>
      <c r="H58" s="167">
        <f t="shared" si="9"/>
        <v>0</v>
      </c>
      <c r="I58" s="167">
        <f t="shared" si="9"/>
        <v>0</v>
      </c>
      <c r="J58" s="167">
        <f t="shared" si="9"/>
        <v>0</v>
      </c>
      <c r="K58" s="167">
        <f t="shared" si="9"/>
        <v>0</v>
      </c>
      <c r="L58" s="167">
        <f t="shared" si="9"/>
        <v>0</v>
      </c>
      <c r="M58" s="167">
        <f t="shared" si="9"/>
        <v>0</v>
      </c>
      <c r="N58" s="167">
        <f t="shared" si="9"/>
        <v>0</v>
      </c>
      <c r="O58" s="167">
        <f t="shared" si="9"/>
        <v>0</v>
      </c>
      <c r="P58" s="168">
        <f t="shared" si="9"/>
        <v>0</v>
      </c>
      <c r="Q58" s="168">
        <f t="shared" si="9"/>
        <v>0</v>
      </c>
      <c r="R58" s="168">
        <f t="shared" si="9"/>
        <v>0</v>
      </c>
      <c r="S58" s="168">
        <f t="shared" si="9"/>
        <v>0</v>
      </c>
      <c r="T58" s="168">
        <f t="shared" si="9"/>
        <v>0</v>
      </c>
      <c r="U58" s="168">
        <f t="shared" si="9"/>
        <v>0</v>
      </c>
    </row>
    <row r="59" spans="1:21" ht="91.5" hidden="1">
      <c r="A59" s="165">
        <v>26</v>
      </c>
      <c r="B59" s="173" t="s">
        <v>58</v>
      </c>
      <c r="C59" s="163">
        <f t="shared" si="3"/>
        <v>538365</v>
      </c>
      <c r="D59" s="167">
        <f t="shared" si="1"/>
        <v>538365</v>
      </c>
      <c r="E59" s="167">
        <v>0</v>
      </c>
      <c r="F59" s="167">
        <v>538365</v>
      </c>
      <c r="G59" s="167"/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7">
        <v>0</v>
      </c>
      <c r="P59" s="168">
        <v>0</v>
      </c>
      <c r="Q59" s="168">
        <v>0</v>
      </c>
      <c r="R59" s="168">
        <v>0</v>
      </c>
      <c r="S59" s="168">
        <v>0</v>
      </c>
      <c r="T59" s="168">
        <v>0</v>
      </c>
      <c r="U59" s="168">
        <v>0</v>
      </c>
    </row>
    <row r="60" spans="1:21" ht="91.5" hidden="1">
      <c r="A60" s="165">
        <v>27</v>
      </c>
      <c r="B60" s="173" t="s">
        <v>59</v>
      </c>
      <c r="C60" s="163">
        <f t="shared" si="3"/>
        <v>720352</v>
      </c>
      <c r="D60" s="167">
        <f t="shared" si="1"/>
        <v>720352</v>
      </c>
      <c r="E60" s="167">
        <v>0</v>
      </c>
      <c r="F60" s="167">
        <v>720352</v>
      </c>
      <c r="G60" s="167"/>
      <c r="H60" s="167">
        <v>0</v>
      </c>
      <c r="I60" s="167">
        <v>0</v>
      </c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8">
        <v>0</v>
      </c>
      <c r="Q60" s="168">
        <v>0</v>
      </c>
      <c r="R60" s="168">
        <v>0</v>
      </c>
      <c r="S60" s="168">
        <v>0</v>
      </c>
      <c r="T60" s="168">
        <v>0</v>
      </c>
      <c r="U60" s="168">
        <v>0</v>
      </c>
    </row>
    <row r="61" spans="1:21" ht="45.75" hidden="1">
      <c r="A61" s="165">
        <v>28</v>
      </c>
      <c r="B61" s="173" t="s">
        <v>130</v>
      </c>
      <c r="C61" s="163">
        <f t="shared" si="3"/>
        <v>910518</v>
      </c>
      <c r="D61" s="167">
        <f t="shared" si="1"/>
        <v>910518</v>
      </c>
      <c r="E61" s="167">
        <v>0</v>
      </c>
      <c r="F61" s="167">
        <v>910518</v>
      </c>
      <c r="G61" s="167"/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8">
        <v>0</v>
      </c>
      <c r="Q61" s="168">
        <v>0</v>
      </c>
      <c r="R61" s="168">
        <v>0</v>
      </c>
      <c r="S61" s="168">
        <v>0</v>
      </c>
      <c r="T61" s="168">
        <v>0</v>
      </c>
      <c r="U61" s="168">
        <v>0</v>
      </c>
    </row>
    <row r="62" spans="1:21" ht="45.75" hidden="1">
      <c r="A62" s="165">
        <v>29</v>
      </c>
      <c r="B62" s="173" t="s">
        <v>131</v>
      </c>
      <c r="C62" s="163">
        <f t="shared" si="3"/>
        <v>400598</v>
      </c>
      <c r="D62" s="167">
        <f t="shared" si="1"/>
        <v>400598</v>
      </c>
      <c r="E62" s="167">
        <v>0</v>
      </c>
      <c r="F62" s="167">
        <v>400598</v>
      </c>
      <c r="G62" s="167"/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v>0</v>
      </c>
      <c r="P62" s="168">
        <v>0</v>
      </c>
      <c r="Q62" s="168">
        <v>0</v>
      </c>
      <c r="R62" s="168">
        <v>0</v>
      </c>
      <c r="S62" s="168">
        <v>0</v>
      </c>
      <c r="T62" s="168">
        <v>0</v>
      </c>
      <c r="U62" s="168">
        <v>0</v>
      </c>
    </row>
    <row r="63" spans="1:21" ht="45.75" hidden="1">
      <c r="A63" s="165">
        <v>30</v>
      </c>
      <c r="B63" s="173" t="s">
        <v>132</v>
      </c>
      <c r="C63" s="163">
        <f t="shared" si="3"/>
        <v>934700</v>
      </c>
      <c r="D63" s="167">
        <f t="shared" si="1"/>
        <v>934700</v>
      </c>
      <c r="E63" s="167">
        <v>0</v>
      </c>
      <c r="F63" s="167">
        <v>934700</v>
      </c>
      <c r="G63" s="167"/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8">
        <v>0</v>
      </c>
      <c r="Q63" s="168">
        <v>0</v>
      </c>
      <c r="R63" s="168">
        <v>0</v>
      </c>
      <c r="S63" s="168">
        <v>0</v>
      </c>
      <c r="T63" s="168">
        <v>0</v>
      </c>
      <c r="U63" s="168">
        <v>0</v>
      </c>
    </row>
    <row r="64" spans="1:21" ht="37.5" hidden="1" customHeight="1">
      <c r="A64" s="283" t="s">
        <v>16</v>
      </c>
      <c r="B64" s="283"/>
      <c r="C64" s="163">
        <f t="shared" si="3"/>
        <v>2744692</v>
      </c>
      <c r="D64" s="167">
        <f t="shared" si="1"/>
        <v>2744692</v>
      </c>
      <c r="E64" s="167">
        <f t="shared" ref="E64:U64" si="10">E65</f>
        <v>0</v>
      </c>
      <c r="F64" s="167">
        <f t="shared" si="10"/>
        <v>2744692</v>
      </c>
      <c r="G64" s="167"/>
      <c r="H64" s="167">
        <f t="shared" si="10"/>
        <v>0</v>
      </c>
      <c r="I64" s="167">
        <f t="shared" si="10"/>
        <v>0</v>
      </c>
      <c r="J64" s="167">
        <f t="shared" si="10"/>
        <v>0</v>
      </c>
      <c r="K64" s="167">
        <f t="shared" si="10"/>
        <v>0</v>
      </c>
      <c r="L64" s="167">
        <f t="shared" si="10"/>
        <v>0</v>
      </c>
      <c r="M64" s="167">
        <f t="shared" si="10"/>
        <v>0</v>
      </c>
      <c r="N64" s="167">
        <f t="shared" si="10"/>
        <v>0</v>
      </c>
      <c r="O64" s="167">
        <f t="shared" si="10"/>
        <v>0</v>
      </c>
      <c r="P64" s="168">
        <f t="shared" si="10"/>
        <v>0</v>
      </c>
      <c r="Q64" s="168">
        <f t="shared" si="10"/>
        <v>0</v>
      </c>
      <c r="R64" s="168">
        <f t="shared" si="10"/>
        <v>0</v>
      </c>
      <c r="S64" s="168">
        <f t="shared" si="10"/>
        <v>0</v>
      </c>
      <c r="T64" s="168">
        <f t="shared" si="10"/>
        <v>0</v>
      </c>
      <c r="U64" s="168">
        <f t="shared" si="10"/>
        <v>0</v>
      </c>
    </row>
    <row r="65" spans="1:21" ht="91.5" hidden="1">
      <c r="A65" s="165">
        <v>31</v>
      </c>
      <c r="B65" s="173" t="s">
        <v>60</v>
      </c>
      <c r="C65" s="163">
        <f t="shared" si="3"/>
        <v>2744692</v>
      </c>
      <c r="D65" s="167">
        <f t="shared" si="1"/>
        <v>2744692</v>
      </c>
      <c r="E65" s="167">
        <v>0</v>
      </c>
      <c r="F65" s="167">
        <v>2744692</v>
      </c>
      <c r="G65" s="167"/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8">
        <v>0</v>
      </c>
      <c r="Q65" s="168">
        <v>0</v>
      </c>
      <c r="R65" s="168">
        <v>0</v>
      </c>
      <c r="S65" s="168">
        <v>0</v>
      </c>
      <c r="T65" s="168">
        <v>0</v>
      </c>
      <c r="U65" s="168">
        <v>0</v>
      </c>
    </row>
    <row r="66" spans="1:21" ht="35.25" hidden="1" customHeight="1">
      <c r="A66" s="283" t="s">
        <v>17</v>
      </c>
      <c r="B66" s="283"/>
      <c r="C66" s="163">
        <f t="shared" si="3"/>
        <v>554200</v>
      </c>
      <c r="D66" s="167">
        <f t="shared" si="1"/>
        <v>554200</v>
      </c>
      <c r="E66" s="167">
        <f t="shared" ref="E66:U66" si="11">E67+E68+E69</f>
        <v>554200</v>
      </c>
      <c r="F66" s="167">
        <f t="shared" si="11"/>
        <v>0</v>
      </c>
      <c r="G66" s="167"/>
      <c r="H66" s="167">
        <f t="shared" si="11"/>
        <v>0</v>
      </c>
      <c r="I66" s="167">
        <f t="shared" si="11"/>
        <v>0</v>
      </c>
      <c r="J66" s="167">
        <f t="shared" si="11"/>
        <v>0</v>
      </c>
      <c r="K66" s="167">
        <f t="shared" si="11"/>
        <v>0</v>
      </c>
      <c r="L66" s="167">
        <f t="shared" si="11"/>
        <v>0</v>
      </c>
      <c r="M66" s="167">
        <f t="shared" si="11"/>
        <v>0</v>
      </c>
      <c r="N66" s="167">
        <f t="shared" si="11"/>
        <v>0</v>
      </c>
      <c r="O66" s="167">
        <f t="shared" si="11"/>
        <v>0</v>
      </c>
      <c r="P66" s="168">
        <f t="shared" si="11"/>
        <v>0</v>
      </c>
      <c r="Q66" s="168">
        <f t="shared" si="11"/>
        <v>0</v>
      </c>
      <c r="R66" s="168">
        <f t="shared" si="11"/>
        <v>0</v>
      </c>
      <c r="S66" s="168">
        <f t="shared" si="11"/>
        <v>0</v>
      </c>
      <c r="T66" s="168">
        <f t="shared" si="11"/>
        <v>0</v>
      </c>
      <c r="U66" s="168">
        <f t="shared" si="11"/>
        <v>0</v>
      </c>
    </row>
    <row r="67" spans="1:21" ht="91.5" hidden="1">
      <c r="A67" s="165">
        <v>32</v>
      </c>
      <c r="B67" s="173" t="s">
        <v>62</v>
      </c>
      <c r="C67" s="163">
        <f t="shared" si="3"/>
        <v>0</v>
      </c>
      <c r="D67" s="167">
        <f t="shared" si="1"/>
        <v>0</v>
      </c>
      <c r="E67" s="167">
        <v>0</v>
      </c>
      <c r="F67" s="167">
        <v>0</v>
      </c>
      <c r="G67" s="167"/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8">
        <v>0</v>
      </c>
      <c r="Q67" s="168">
        <v>0</v>
      </c>
      <c r="R67" s="168">
        <v>0</v>
      </c>
      <c r="S67" s="168">
        <v>0</v>
      </c>
      <c r="T67" s="168">
        <v>0</v>
      </c>
      <c r="U67" s="168">
        <v>0</v>
      </c>
    </row>
    <row r="68" spans="1:21" ht="91.5" hidden="1">
      <c r="A68" s="165">
        <v>33</v>
      </c>
      <c r="B68" s="173" t="s">
        <v>63</v>
      </c>
      <c r="C68" s="163">
        <f t="shared" si="3"/>
        <v>554200</v>
      </c>
      <c r="D68" s="167">
        <f t="shared" si="1"/>
        <v>554200</v>
      </c>
      <c r="E68" s="167">
        <v>554200</v>
      </c>
      <c r="F68" s="167">
        <v>0</v>
      </c>
      <c r="G68" s="167"/>
      <c r="H68" s="167">
        <v>0</v>
      </c>
      <c r="I68" s="167">
        <v>0</v>
      </c>
      <c r="J68" s="167">
        <v>0</v>
      </c>
      <c r="K68" s="167">
        <v>0</v>
      </c>
      <c r="L68" s="167">
        <v>0</v>
      </c>
      <c r="M68" s="167">
        <v>0</v>
      </c>
      <c r="N68" s="167">
        <v>0</v>
      </c>
      <c r="O68" s="167">
        <v>0</v>
      </c>
      <c r="P68" s="168">
        <v>0</v>
      </c>
      <c r="Q68" s="168">
        <v>0</v>
      </c>
      <c r="R68" s="168">
        <v>0</v>
      </c>
      <c r="S68" s="168">
        <v>0</v>
      </c>
      <c r="T68" s="168">
        <v>0</v>
      </c>
      <c r="U68" s="168">
        <v>0</v>
      </c>
    </row>
    <row r="69" spans="1:21" ht="91.5" hidden="1">
      <c r="A69" s="165">
        <v>34</v>
      </c>
      <c r="B69" s="173" t="s">
        <v>61</v>
      </c>
      <c r="C69" s="163">
        <f t="shared" si="3"/>
        <v>0</v>
      </c>
      <c r="D69" s="167">
        <f t="shared" si="1"/>
        <v>0</v>
      </c>
      <c r="E69" s="167">
        <v>0</v>
      </c>
      <c r="F69" s="167">
        <v>0</v>
      </c>
      <c r="G69" s="167"/>
      <c r="H69" s="167">
        <v>0</v>
      </c>
      <c r="I69" s="167">
        <v>0</v>
      </c>
      <c r="J69" s="167">
        <v>0</v>
      </c>
      <c r="K69" s="167">
        <v>0</v>
      </c>
      <c r="L69" s="167">
        <v>0</v>
      </c>
      <c r="M69" s="167">
        <v>0</v>
      </c>
      <c r="N69" s="167">
        <v>0</v>
      </c>
      <c r="O69" s="167">
        <v>0</v>
      </c>
      <c r="P69" s="168">
        <v>0</v>
      </c>
      <c r="Q69" s="168">
        <v>0</v>
      </c>
      <c r="R69" s="168">
        <v>0</v>
      </c>
      <c r="S69" s="168">
        <v>0</v>
      </c>
      <c r="T69" s="168">
        <v>0</v>
      </c>
      <c r="U69" s="168">
        <v>0</v>
      </c>
    </row>
    <row r="70" spans="1:21" ht="31.5" hidden="1" customHeight="1">
      <c r="A70" s="283" t="s">
        <v>18</v>
      </c>
      <c r="B70" s="283"/>
      <c r="C70" s="163">
        <f t="shared" si="3"/>
        <v>465000</v>
      </c>
      <c r="D70" s="167">
        <f t="shared" si="1"/>
        <v>465000</v>
      </c>
      <c r="E70" s="167">
        <f t="shared" ref="E70:U70" si="12">E71</f>
        <v>0</v>
      </c>
      <c r="F70" s="167">
        <f t="shared" si="12"/>
        <v>465000</v>
      </c>
      <c r="G70" s="167"/>
      <c r="H70" s="167">
        <f t="shared" si="12"/>
        <v>0</v>
      </c>
      <c r="I70" s="167">
        <f t="shared" si="12"/>
        <v>0</v>
      </c>
      <c r="J70" s="167">
        <f t="shared" si="12"/>
        <v>0</v>
      </c>
      <c r="K70" s="167">
        <f t="shared" si="12"/>
        <v>0</v>
      </c>
      <c r="L70" s="167">
        <f t="shared" si="12"/>
        <v>0</v>
      </c>
      <c r="M70" s="167">
        <f t="shared" si="12"/>
        <v>0</v>
      </c>
      <c r="N70" s="167">
        <f t="shared" si="12"/>
        <v>0</v>
      </c>
      <c r="O70" s="167">
        <f t="shared" si="12"/>
        <v>0</v>
      </c>
      <c r="P70" s="168">
        <f t="shared" si="12"/>
        <v>0</v>
      </c>
      <c r="Q70" s="168">
        <f t="shared" si="12"/>
        <v>0</v>
      </c>
      <c r="R70" s="168">
        <f t="shared" si="12"/>
        <v>0</v>
      </c>
      <c r="S70" s="168">
        <f t="shared" si="12"/>
        <v>0</v>
      </c>
      <c r="T70" s="168">
        <f t="shared" si="12"/>
        <v>0</v>
      </c>
      <c r="U70" s="168">
        <f t="shared" si="12"/>
        <v>0</v>
      </c>
    </row>
    <row r="71" spans="1:21" ht="91.5" hidden="1">
      <c r="A71" s="165">
        <v>35</v>
      </c>
      <c r="B71" s="173" t="s">
        <v>64</v>
      </c>
      <c r="C71" s="163">
        <f t="shared" si="3"/>
        <v>465000</v>
      </c>
      <c r="D71" s="167">
        <f t="shared" si="1"/>
        <v>465000</v>
      </c>
      <c r="E71" s="167">
        <v>0</v>
      </c>
      <c r="F71" s="167">
        <v>465000</v>
      </c>
      <c r="G71" s="167"/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v>0</v>
      </c>
      <c r="P71" s="168">
        <v>0</v>
      </c>
      <c r="Q71" s="168">
        <v>0</v>
      </c>
      <c r="R71" s="168">
        <v>0</v>
      </c>
      <c r="S71" s="168">
        <v>0</v>
      </c>
      <c r="T71" s="168">
        <v>0</v>
      </c>
      <c r="U71" s="168">
        <v>0</v>
      </c>
    </row>
    <row r="72" spans="1:21" ht="31.5" hidden="1" customHeight="1">
      <c r="A72" s="283" t="s">
        <v>19</v>
      </c>
      <c r="B72" s="283"/>
      <c r="C72" s="163">
        <f t="shared" si="3"/>
        <v>4318500</v>
      </c>
      <c r="D72" s="167">
        <f t="shared" si="1"/>
        <v>1581700</v>
      </c>
      <c r="E72" s="167">
        <f t="shared" ref="E72:U72" si="13">E73+E74+E75+E76+E77</f>
        <v>796400</v>
      </c>
      <c r="F72" s="167">
        <f t="shared" si="13"/>
        <v>785300</v>
      </c>
      <c r="G72" s="167"/>
      <c r="H72" s="167">
        <f t="shared" si="13"/>
        <v>0</v>
      </c>
      <c r="I72" s="167">
        <f t="shared" si="13"/>
        <v>0</v>
      </c>
      <c r="J72" s="167">
        <f t="shared" si="13"/>
        <v>0</v>
      </c>
      <c r="K72" s="167">
        <f t="shared" si="13"/>
        <v>0</v>
      </c>
      <c r="L72" s="167">
        <f t="shared" si="13"/>
        <v>0</v>
      </c>
      <c r="M72" s="167">
        <f t="shared" si="13"/>
        <v>0</v>
      </c>
      <c r="N72" s="167">
        <f t="shared" si="13"/>
        <v>0</v>
      </c>
      <c r="O72" s="167">
        <f t="shared" si="13"/>
        <v>0</v>
      </c>
      <c r="P72" s="168">
        <f t="shared" si="13"/>
        <v>0</v>
      </c>
      <c r="Q72" s="168">
        <f t="shared" si="13"/>
        <v>0</v>
      </c>
      <c r="R72" s="168">
        <f t="shared" si="13"/>
        <v>5600</v>
      </c>
      <c r="S72" s="168">
        <f t="shared" si="13"/>
        <v>2736800</v>
      </c>
      <c r="T72" s="168">
        <f t="shared" si="13"/>
        <v>0</v>
      </c>
      <c r="U72" s="168">
        <f t="shared" si="13"/>
        <v>0</v>
      </c>
    </row>
    <row r="73" spans="1:21" ht="91.5" hidden="1">
      <c r="A73" s="165">
        <v>36</v>
      </c>
      <c r="B73" s="173" t="s">
        <v>65</v>
      </c>
      <c r="C73" s="163">
        <f t="shared" si="3"/>
        <v>1066000</v>
      </c>
      <c r="D73" s="167">
        <f t="shared" si="1"/>
        <v>0</v>
      </c>
      <c r="E73" s="167">
        <v>0</v>
      </c>
      <c r="F73" s="167">
        <v>0</v>
      </c>
      <c r="G73" s="167"/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67">
        <v>0</v>
      </c>
      <c r="P73" s="168">
        <v>0</v>
      </c>
      <c r="Q73" s="168">
        <v>0</v>
      </c>
      <c r="R73" s="168">
        <v>1980</v>
      </c>
      <c r="S73" s="168">
        <v>1066000</v>
      </c>
      <c r="T73" s="168">
        <v>0</v>
      </c>
      <c r="U73" s="168">
        <v>0</v>
      </c>
    </row>
    <row r="74" spans="1:21" ht="91.5" hidden="1">
      <c r="A74" s="165">
        <v>37</v>
      </c>
      <c r="B74" s="173" t="s">
        <v>66</v>
      </c>
      <c r="C74" s="163">
        <f t="shared" si="3"/>
        <v>785300</v>
      </c>
      <c r="D74" s="167">
        <f t="shared" si="1"/>
        <v>785300</v>
      </c>
      <c r="E74" s="167">
        <v>0</v>
      </c>
      <c r="F74" s="167">
        <v>785300</v>
      </c>
      <c r="G74" s="167"/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v>0</v>
      </c>
      <c r="P74" s="168">
        <v>0</v>
      </c>
      <c r="Q74" s="168">
        <v>0</v>
      </c>
      <c r="R74" s="168">
        <v>0</v>
      </c>
      <c r="S74" s="168">
        <v>0</v>
      </c>
      <c r="T74" s="168">
        <v>0</v>
      </c>
      <c r="U74" s="168">
        <v>0</v>
      </c>
    </row>
    <row r="75" spans="1:21" ht="91.5" hidden="1">
      <c r="A75" s="165">
        <v>38</v>
      </c>
      <c r="B75" s="173" t="s">
        <v>67</v>
      </c>
      <c r="C75" s="163">
        <f t="shared" si="3"/>
        <v>891400</v>
      </c>
      <c r="D75" s="167">
        <f t="shared" si="1"/>
        <v>0</v>
      </c>
      <c r="E75" s="167">
        <v>0</v>
      </c>
      <c r="F75" s="167">
        <v>0</v>
      </c>
      <c r="G75" s="167"/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67">
        <v>0</v>
      </c>
      <c r="P75" s="168">
        <v>0</v>
      </c>
      <c r="Q75" s="168">
        <v>0</v>
      </c>
      <c r="R75" s="168">
        <v>1880</v>
      </c>
      <c r="S75" s="168">
        <v>891400</v>
      </c>
      <c r="T75" s="168">
        <v>0</v>
      </c>
      <c r="U75" s="168">
        <v>0</v>
      </c>
    </row>
    <row r="76" spans="1:21" ht="91.5" hidden="1">
      <c r="A76" s="165">
        <v>39</v>
      </c>
      <c r="B76" s="173" t="s">
        <v>68</v>
      </c>
      <c r="C76" s="163">
        <f t="shared" si="3"/>
        <v>796400</v>
      </c>
      <c r="D76" s="167">
        <f t="shared" si="1"/>
        <v>796400</v>
      </c>
      <c r="E76" s="167">
        <v>796400</v>
      </c>
      <c r="F76" s="167">
        <v>0</v>
      </c>
      <c r="G76" s="167"/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</row>
    <row r="77" spans="1:21" ht="91.5" hidden="1">
      <c r="A77" s="165">
        <v>40</v>
      </c>
      <c r="B77" s="173" t="s">
        <v>69</v>
      </c>
      <c r="C77" s="163">
        <f t="shared" si="3"/>
        <v>779400</v>
      </c>
      <c r="D77" s="167">
        <f t="shared" si="1"/>
        <v>0</v>
      </c>
      <c r="E77" s="167">
        <v>0</v>
      </c>
      <c r="F77" s="167">
        <v>0</v>
      </c>
      <c r="G77" s="167"/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v>0</v>
      </c>
      <c r="P77" s="168">
        <v>0</v>
      </c>
      <c r="Q77" s="168">
        <v>0</v>
      </c>
      <c r="R77" s="168">
        <v>1740</v>
      </c>
      <c r="S77" s="168">
        <v>779400</v>
      </c>
      <c r="T77" s="168">
        <v>0</v>
      </c>
      <c r="U77" s="168">
        <v>0</v>
      </c>
    </row>
    <row r="78" spans="1:21" ht="31.5" hidden="1" customHeight="1">
      <c r="A78" s="283" t="s">
        <v>20</v>
      </c>
      <c r="B78" s="283"/>
      <c r="C78" s="163">
        <f t="shared" si="3"/>
        <v>2628000</v>
      </c>
      <c r="D78" s="167">
        <f t="shared" si="1"/>
        <v>2628000</v>
      </c>
      <c r="E78" s="167">
        <f t="shared" ref="E78:U78" si="14">E79+E80+E81+E82</f>
        <v>0</v>
      </c>
      <c r="F78" s="167">
        <f t="shared" si="14"/>
        <v>2628000</v>
      </c>
      <c r="G78" s="167"/>
      <c r="H78" s="167">
        <f t="shared" si="14"/>
        <v>0</v>
      </c>
      <c r="I78" s="167">
        <f t="shared" si="14"/>
        <v>0</v>
      </c>
      <c r="J78" s="167">
        <f t="shared" si="14"/>
        <v>0</v>
      </c>
      <c r="K78" s="167">
        <f t="shared" si="14"/>
        <v>0</v>
      </c>
      <c r="L78" s="167">
        <f t="shared" si="14"/>
        <v>0</v>
      </c>
      <c r="M78" s="167">
        <f t="shared" si="14"/>
        <v>0</v>
      </c>
      <c r="N78" s="167">
        <f t="shared" si="14"/>
        <v>0</v>
      </c>
      <c r="O78" s="167">
        <f t="shared" si="14"/>
        <v>0</v>
      </c>
      <c r="P78" s="168">
        <f t="shared" si="14"/>
        <v>0</v>
      </c>
      <c r="Q78" s="168">
        <f t="shared" si="14"/>
        <v>0</v>
      </c>
      <c r="R78" s="168">
        <f t="shared" si="14"/>
        <v>0</v>
      </c>
      <c r="S78" s="168">
        <f t="shared" si="14"/>
        <v>0</v>
      </c>
      <c r="T78" s="168">
        <f t="shared" si="14"/>
        <v>0</v>
      </c>
      <c r="U78" s="168">
        <f t="shared" si="14"/>
        <v>0</v>
      </c>
    </row>
    <row r="79" spans="1:21" ht="91.5" hidden="1">
      <c r="A79" s="165">
        <v>41</v>
      </c>
      <c r="B79" s="173" t="s">
        <v>133</v>
      </c>
      <c r="C79" s="163">
        <f t="shared" si="3"/>
        <v>565500</v>
      </c>
      <c r="D79" s="167">
        <f t="shared" si="1"/>
        <v>565500</v>
      </c>
      <c r="E79" s="167">
        <v>0</v>
      </c>
      <c r="F79" s="167">
        <v>565500</v>
      </c>
      <c r="G79" s="167"/>
      <c r="H79" s="167">
        <v>0</v>
      </c>
      <c r="I79" s="167">
        <v>0</v>
      </c>
      <c r="J79" s="167">
        <v>0</v>
      </c>
      <c r="K79" s="167">
        <v>0</v>
      </c>
      <c r="L79" s="167">
        <v>0</v>
      </c>
      <c r="M79" s="167">
        <v>0</v>
      </c>
      <c r="N79" s="167">
        <v>0</v>
      </c>
      <c r="O79" s="167">
        <v>0</v>
      </c>
      <c r="P79" s="168">
        <v>0</v>
      </c>
      <c r="Q79" s="168">
        <v>0</v>
      </c>
      <c r="R79" s="168">
        <v>0</v>
      </c>
      <c r="S79" s="168">
        <v>0</v>
      </c>
      <c r="T79" s="168">
        <v>0</v>
      </c>
      <c r="U79" s="168">
        <v>0</v>
      </c>
    </row>
    <row r="80" spans="1:21" ht="91.5" hidden="1">
      <c r="A80" s="165">
        <v>42</v>
      </c>
      <c r="B80" s="173" t="s">
        <v>134</v>
      </c>
      <c r="C80" s="163">
        <f t="shared" si="3"/>
        <v>600200</v>
      </c>
      <c r="D80" s="167">
        <f t="shared" si="1"/>
        <v>600200</v>
      </c>
      <c r="E80" s="167">
        <v>0</v>
      </c>
      <c r="F80" s="167">
        <v>600200</v>
      </c>
      <c r="G80" s="167"/>
      <c r="H80" s="167">
        <v>0</v>
      </c>
      <c r="I80" s="167">
        <v>0</v>
      </c>
      <c r="J80" s="167">
        <v>0</v>
      </c>
      <c r="K80" s="167">
        <v>0</v>
      </c>
      <c r="L80" s="167">
        <v>0</v>
      </c>
      <c r="M80" s="167">
        <v>0</v>
      </c>
      <c r="N80" s="167">
        <v>0</v>
      </c>
      <c r="O80" s="167">
        <v>0</v>
      </c>
      <c r="P80" s="168">
        <v>0</v>
      </c>
      <c r="Q80" s="168">
        <v>0</v>
      </c>
      <c r="R80" s="168">
        <v>0</v>
      </c>
      <c r="S80" s="168">
        <v>0</v>
      </c>
      <c r="T80" s="168">
        <v>0</v>
      </c>
      <c r="U80" s="168">
        <v>0</v>
      </c>
    </row>
    <row r="81" spans="1:21" ht="91.5" hidden="1">
      <c r="A81" s="165">
        <v>43</v>
      </c>
      <c r="B81" s="173" t="s">
        <v>70</v>
      </c>
      <c r="C81" s="163">
        <f t="shared" si="3"/>
        <v>785000</v>
      </c>
      <c r="D81" s="167">
        <f t="shared" si="1"/>
        <v>785000</v>
      </c>
      <c r="E81" s="167">
        <v>0</v>
      </c>
      <c r="F81" s="167">
        <v>785000</v>
      </c>
      <c r="G81" s="167"/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0</v>
      </c>
      <c r="O81" s="167">
        <v>0</v>
      </c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</row>
    <row r="82" spans="1:21" ht="45.75" hidden="1">
      <c r="A82" s="165">
        <v>44</v>
      </c>
      <c r="B82" s="173" t="s">
        <v>135</v>
      </c>
      <c r="C82" s="163">
        <f t="shared" si="3"/>
        <v>677300</v>
      </c>
      <c r="D82" s="167">
        <f t="shared" si="1"/>
        <v>677300</v>
      </c>
      <c r="E82" s="167">
        <v>0</v>
      </c>
      <c r="F82" s="167">
        <v>677300</v>
      </c>
      <c r="G82" s="167"/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v>0</v>
      </c>
      <c r="P82" s="168">
        <v>0</v>
      </c>
      <c r="Q82" s="168">
        <v>0</v>
      </c>
      <c r="R82" s="168">
        <v>0</v>
      </c>
      <c r="S82" s="168">
        <v>0</v>
      </c>
      <c r="T82" s="168">
        <v>0</v>
      </c>
      <c r="U82" s="168">
        <v>0</v>
      </c>
    </row>
    <row r="83" spans="1:21" ht="36" hidden="1" customHeight="1">
      <c r="A83" s="283" t="s">
        <v>21</v>
      </c>
      <c r="B83" s="283"/>
      <c r="C83" s="163">
        <f t="shared" si="3"/>
        <v>2918000</v>
      </c>
      <c r="D83" s="167">
        <f t="shared" si="1"/>
        <v>0</v>
      </c>
      <c r="E83" s="167">
        <f t="shared" ref="E83:U83" si="15">E84+E85</f>
        <v>0</v>
      </c>
      <c r="F83" s="167">
        <f t="shared" si="15"/>
        <v>0</v>
      </c>
      <c r="G83" s="167"/>
      <c r="H83" s="167">
        <f t="shared" si="15"/>
        <v>0</v>
      </c>
      <c r="I83" s="167">
        <f t="shared" si="15"/>
        <v>0</v>
      </c>
      <c r="J83" s="167">
        <f t="shared" si="15"/>
        <v>0</v>
      </c>
      <c r="K83" s="167">
        <f t="shared" si="15"/>
        <v>0</v>
      </c>
      <c r="L83" s="167">
        <f t="shared" si="15"/>
        <v>0</v>
      </c>
      <c r="M83" s="167">
        <f t="shared" si="15"/>
        <v>0</v>
      </c>
      <c r="N83" s="167">
        <f t="shared" si="15"/>
        <v>0</v>
      </c>
      <c r="O83" s="167">
        <f t="shared" si="15"/>
        <v>0</v>
      </c>
      <c r="P83" s="168">
        <f t="shared" si="15"/>
        <v>0</v>
      </c>
      <c r="Q83" s="168">
        <f t="shared" si="15"/>
        <v>0</v>
      </c>
      <c r="R83" s="168">
        <f t="shared" si="15"/>
        <v>9894.9</v>
      </c>
      <c r="S83" s="168">
        <f t="shared" si="15"/>
        <v>2918000</v>
      </c>
      <c r="T83" s="168">
        <f t="shared" si="15"/>
        <v>0</v>
      </c>
      <c r="U83" s="168">
        <f t="shared" si="15"/>
        <v>0</v>
      </c>
    </row>
    <row r="84" spans="1:21" ht="137.25" hidden="1">
      <c r="A84" s="165">
        <v>45</v>
      </c>
      <c r="B84" s="173" t="s">
        <v>71</v>
      </c>
      <c r="C84" s="163">
        <f t="shared" si="3"/>
        <v>1475000</v>
      </c>
      <c r="D84" s="167">
        <f t="shared" si="1"/>
        <v>0</v>
      </c>
      <c r="E84" s="167">
        <v>0</v>
      </c>
      <c r="F84" s="167">
        <v>0</v>
      </c>
      <c r="G84" s="167"/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8">
        <v>0</v>
      </c>
      <c r="Q84" s="168">
        <v>0</v>
      </c>
      <c r="R84" s="168">
        <v>4947.8999999999996</v>
      </c>
      <c r="S84" s="168">
        <v>1475000</v>
      </c>
      <c r="T84" s="168">
        <v>0</v>
      </c>
      <c r="U84" s="168">
        <v>0</v>
      </c>
    </row>
    <row r="85" spans="1:21" ht="137.25" hidden="1">
      <c r="A85" s="165">
        <v>46</v>
      </c>
      <c r="B85" s="173" t="s">
        <v>72</v>
      </c>
      <c r="C85" s="163">
        <f t="shared" si="3"/>
        <v>1443000</v>
      </c>
      <c r="D85" s="167">
        <f t="shared" si="1"/>
        <v>0</v>
      </c>
      <c r="E85" s="167">
        <v>0</v>
      </c>
      <c r="F85" s="167">
        <v>0</v>
      </c>
      <c r="G85" s="167"/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v>0</v>
      </c>
      <c r="P85" s="168">
        <v>0</v>
      </c>
      <c r="Q85" s="168">
        <v>0</v>
      </c>
      <c r="R85" s="168">
        <v>4947</v>
      </c>
      <c r="S85" s="168">
        <v>1443000</v>
      </c>
      <c r="T85" s="168">
        <v>0</v>
      </c>
      <c r="U85" s="168">
        <v>0</v>
      </c>
    </row>
    <row r="86" spans="1:21" ht="37.5" hidden="1" customHeight="1">
      <c r="A86" s="283" t="s">
        <v>22</v>
      </c>
      <c r="B86" s="283"/>
      <c r="C86" s="163">
        <f t="shared" si="3"/>
        <v>6270500</v>
      </c>
      <c r="D86" s="167">
        <f t="shared" si="1"/>
        <v>2329000</v>
      </c>
      <c r="E86" s="167">
        <f t="shared" ref="E86:U86" si="16">E87+E88+E89+E90</f>
        <v>0</v>
      </c>
      <c r="F86" s="167">
        <f t="shared" si="16"/>
        <v>0</v>
      </c>
      <c r="G86" s="167"/>
      <c r="H86" s="167">
        <f t="shared" si="16"/>
        <v>0</v>
      </c>
      <c r="I86" s="167">
        <f t="shared" si="16"/>
        <v>0</v>
      </c>
      <c r="J86" s="167">
        <f t="shared" si="16"/>
        <v>2329000</v>
      </c>
      <c r="K86" s="167">
        <f t="shared" si="16"/>
        <v>0</v>
      </c>
      <c r="L86" s="167">
        <f t="shared" si="16"/>
        <v>0</v>
      </c>
      <c r="M86" s="167">
        <f t="shared" si="16"/>
        <v>0</v>
      </c>
      <c r="N86" s="167">
        <f t="shared" si="16"/>
        <v>0</v>
      </c>
      <c r="O86" s="167">
        <f t="shared" si="16"/>
        <v>0</v>
      </c>
      <c r="P86" s="168">
        <f t="shared" si="16"/>
        <v>0</v>
      </c>
      <c r="Q86" s="168">
        <f t="shared" si="16"/>
        <v>0</v>
      </c>
      <c r="R86" s="168">
        <f t="shared" si="16"/>
        <v>11051.4</v>
      </c>
      <c r="S86" s="168">
        <f t="shared" si="16"/>
        <v>3941500</v>
      </c>
      <c r="T86" s="168">
        <f t="shared" si="16"/>
        <v>0</v>
      </c>
      <c r="U86" s="168">
        <f t="shared" si="16"/>
        <v>0</v>
      </c>
    </row>
    <row r="87" spans="1:21" ht="91.5" hidden="1">
      <c r="A87" s="165">
        <v>47</v>
      </c>
      <c r="B87" s="173" t="s">
        <v>74</v>
      </c>
      <c r="C87" s="163">
        <f t="shared" si="3"/>
        <v>2329000</v>
      </c>
      <c r="D87" s="167">
        <f t="shared" si="1"/>
        <v>2329000</v>
      </c>
      <c r="E87" s="167">
        <v>0</v>
      </c>
      <c r="F87" s="167">
        <v>0</v>
      </c>
      <c r="G87" s="167"/>
      <c r="H87" s="167">
        <v>0</v>
      </c>
      <c r="I87" s="167">
        <v>0</v>
      </c>
      <c r="J87" s="167">
        <v>2329000</v>
      </c>
      <c r="K87" s="167">
        <v>0</v>
      </c>
      <c r="L87" s="167">
        <v>0</v>
      </c>
      <c r="M87" s="167">
        <v>0</v>
      </c>
      <c r="N87" s="167">
        <v>0</v>
      </c>
      <c r="O87" s="167">
        <v>0</v>
      </c>
      <c r="P87" s="168">
        <v>0</v>
      </c>
      <c r="Q87" s="168">
        <v>0</v>
      </c>
      <c r="R87" s="168">
        <v>0</v>
      </c>
      <c r="S87" s="168">
        <v>0</v>
      </c>
      <c r="T87" s="168">
        <v>0</v>
      </c>
      <c r="U87" s="168">
        <v>0</v>
      </c>
    </row>
    <row r="88" spans="1:21" ht="91.5" hidden="1">
      <c r="A88" s="165">
        <v>48</v>
      </c>
      <c r="B88" s="173" t="s">
        <v>75</v>
      </c>
      <c r="C88" s="163">
        <f t="shared" si="3"/>
        <v>1956500</v>
      </c>
      <c r="D88" s="167">
        <f t="shared" si="1"/>
        <v>0</v>
      </c>
      <c r="E88" s="167">
        <v>0</v>
      </c>
      <c r="F88" s="167">
        <v>0</v>
      </c>
      <c r="G88" s="167"/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7">
        <v>0</v>
      </c>
      <c r="N88" s="167">
        <v>0</v>
      </c>
      <c r="O88" s="167">
        <v>0</v>
      </c>
      <c r="P88" s="168">
        <v>0</v>
      </c>
      <c r="Q88" s="168">
        <v>0</v>
      </c>
      <c r="R88" s="168">
        <v>5738.9</v>
      </c>
      <c r="S88" s="168">
        <v>1956500</v>
      </c>
      <c r="T88" s="168">
        <v>0</v>
      </c>
      <c r="U88" s="168">
        <v>0</v>
      </c>
    </row>
    <row r="89" spans="1:21" ht="91.5" hidden="1">
      <c r="A89" s="165">
        <v>49</v>
      </c>
      <c r="B89" s="173" t="s">
        <v>76</v>
      </c>
      <c r="C89" s="163">
        <f t="shared" si="3"/>
        <v>1985000</v>
      </c>
      <c r="D89" s="167">
        <f t="shared" si="1"/>
        <v>0</v>
      </c>
      <c r="E89" s="167">
        <v>0</v>
      </c>
      <c r="F89" s="167">
        <v>0</v>
      </c>
      <c r="G89" s="167"/>
      <c r="H89" s="167">
        <v>0</v>
      </c>
      <c r="I89" s="167">
        <v>0</v>
      </c>
      <c r="J89" s="167">
        <v>0</v>
      </c>
      <c r="K89" s="167">
        <v>0</v>
      </c>
      <c r="L89" s="167">
        <v>0</v>
      </c>
      <c r="M89" s="167">
        <v>0</v>
      </c>
      <c r="N89" s="167">
        <v>0</v>
      </c>
      <c r="O89" s="167">
        <v>0</v>
      </c>
      <c r="P89" s="168">
        <v>0</v>
      </c>
      <c r="Q89" s="168">
        <v>0</v>
      </c>
      <c r="R89" s="168">
        <v>5312.5</v>
      </c>
      <c r="S89" s="168">
        <v>1985000</v>
      </c>
      <c r="T89" s="168">
        <v>0</v>
      </c>
      <c r="U89" s="168">
        <v>0</v>
      </c>
    </row>
    <row r="90" spans="1:21" ht="91.5" hidden="1">
      <c r="A90" s="165">
        <v>50</v>
      </c>
      <c r="B90" s="173" t="s">
        <v>73</v>
      </c>
      <c r="C90" s="163">
        <f t="shared" si="3"/>
        <v>0</v>
      </c>
      <c r="D90" s="167">
        <f t="shared" si="1"/>
        <v>0</v>
      </c>
      <c r="E90" s="167">
        <v>0</v>
      </c>
      <c r="F90" s="167">
        <v>0</v>
      </c>
      <c r="G90" s="167"/>
      <c r="H90" s="167">
        <v>0</v>
      </c>
      <c r="I90" s="167">
        <v>0</v>
      </c>
      <c r="J90" s="167">
        <v>0</v>
      </c>
      <c r="K90" s="167">
        <v>0</v>
      </c>
      <c r="L90" s="167">
        <v>0</v>
      </c>
      <c r="M90" s="167">
        <v>0</v>
      </c>
      <c r="N90" s="167">
        <v>0</v>
      </c>
      <c r="O90" s="167">
        <v>0</v>
      </c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</row>
    <row r="91" spans="1:21" ht="31.5" hidden="1" customHeight="1">
      <c r="A91" s="283" t="s">
        <v>23</v>
      </c>
      <c r="B91" s="283"/>
      <c r="C91" s="163">
        <f t="shared" si="3"/>
        <v>583600</v>
      </c>
      <c r="D91" s="167">
        <f t="shared" si="1"/>
        <v>583600</v>
      </c>
      <c r="E91" s="167">
        <f t="shared" ref="E91:U91" si="17">E92+E93</f>
        <v>0</v>
      </c>
      <c r="F91" s="167">
        <f t="shared" si="17"/>
        <v>583600</v>
      </c>
      <c r="G91" s="167"/>
      <c r="H91" s="167">
        <f t="shared" si="17"/>
        <v>0</v>
      </c>
      <c r="I91" s="167">
        <f t="shared" si="17"/>
        <v>0</v>
      </c>
      <c r="J91" s="167">
        <f t="shared" si="17"/>
        <v>0</v>
      </c>
      <c r="K91" s="167">
        <f t="shared" si="17"/>
        <v>0</v>
      </c>
      <c r="L91" s="167">
        <f t="shared" si="17"/>
        <v>0</v>
      </c>
      <c r="M91" s="167">
        <f t="shared" si="17"/>
        <v>0</v>
      </c>
      <c r="N91" s="167">
        <f t="shared" si="17"/>
        <v>0</v>
      </c>
      <c r="O91" s="167">
        <f t="shared" si="17"/>
        <v>0</v>
      </c>
      <c r="P91" s="168">
        <f t="shared" si="17"/>
        <v>0</v>
      </c>
      <c r="Q91" s="168">
        <f t="shared" si="17"/>
        <v>0</v>
      </c>
      <c r="R91" s="168">
        <f t="shared" si="17"/>
        <v>0</v>
      </c>
      <c r="S91" s="168">
        <f t="shared" si="17"/>
        <v>0</v>
      </c>
      <c r="T91" s="168">
        <f t="shared" si="17"/>
        <v>0</v>
      </c>
      <c r="U91" s="168">
        <f t="shared" si="17"/>
        <v>0</v>
      </c>
    </row>
    <row r="92" spans="1:21" ht="91.5" hidden="1">
      <c r="A92" s="165">
        <v>51</v>
      </c>
      <c r="B92" s="173" t="s">
        <v>78</v>
      </c>
      <c r="C92" s="163">
        <f t="shared" si="3"/>
        <v>279600</v>
      </c>
      <c r="D92" s="167">
        <f t="shared" si="1"/>
        <v>279600</v>
      </c>
      <c r="E92" s="167">
        <v>0</v>
      </c>
      <c r="F92" s="167">
        <v>279600</v>
      </c>
      <c r="G92" s="167"/>
      <c r="H92" s="167">
        <v>0</v>
      </c>
      <c r="I92" s="167">
        <v>0</v>
      </c>
      <c r="J92" s="167">
        <v>0</v>
      </c>
      <c r="K92" s="167">
        <v>0</v>
      </c>
      <c r="L92" s="167">
        <v>0</v>
      </c>
      <c r="M92" s="167">
        <v>0</v>
      </c>
      <c r="N92" s="167">
        <v>0</v>
      </c>
      <c r="O92" s="167">
        <v>0</v>
      </c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</row>
    <row r="93" spans="1:21" ht="91.5" hidden="1">
      <c r="A93" s="165">
        <v>52</v>
      </c>
      <c r="B93" s="173" t="s">
        <v>77</v>
      </c>
      <c r="C93" s="163">
        <f t="shared" si="3"/>
        <v>304000</v>
      </c>
      <c r="D93" s="167">
        <f t="shared" si="1"/>
        <v>304000</v>
      </c>
      <c r="E93" s="167">
        <v>0</v>
      </c>
      <c r="F93" s="167">
        <v>304000</v>
      </c>
      <c r="G93" s="167"/>
      <c r="H93" s="167">
        <v>0</v>
      </c>
      <c r="I93" s="167">
        <v>0</v>
      </c>
      <c r="J93" s="167">
        <v>0</v>
      </c>
      <c r="K93" s="167">
        <v>0</v>
      </c>
      <c r="L93" s="167">
        <v>0</v>
      </c>
      <c r="M93" s="167">
        <v>0</v>
      </c>
      <c r="N93" s="167">
        <v>0</v>
      </c>
      <c r="O93" s="167">
        <v>0</v>
      </c>
      <c r="P93" s="168">
        <v>0</v>
      </c>
      <c r="Q93" s="168">
        <v>0</v>
      </c>
      <c r="R93" s="168">
        <v>0</v>
      </c>
      <c r="S93" s="168">
        <v>0</v>
      </c>
      <c r="T93" s="168">
        <v>0</v>
      </c>
      <c r="U93" s="168">
        <v>0</v>
      </c>
    </row>
    <row r="94" spans="1:21" ht="31.5" hidden="1" customHeight="1">
      <c r="A94" s="283" t="s">
        <v>24</v>
      </c>
      <c r="B94" s="283"/>
      <c r="C94" s="163">
        <f t="shared" si="3"/>
        <v>718021</v>
      </c>
      <c r="D94" s="167">
        <f t="shared" si="1"/>
        <v>718021</v>
      </c>
      <c r="E94" s="167">
        <f t="shared" ref="E94:U94" si="18">E95+E96+E97+E98+E99+E100</f>
        <v>718021</v>
      </c>
      <c r="F94" s="167">
        <f t="shared" si="18"/>
        <v>0</v>
      </c>
      <c r="G94" s="167"/>
      <c r="H94" s="167">
        <f t="shared" si="18"/>
        <v>0</v>
      </c>
      <c r="I94" s="167">
        <f t="shared" si="18"/>
        <v>0</v>
      </c>
      <c r="J94" s="167">
        <f t="shared" si="18"/>
        <v>0</v>
      </c>
      <c r="K94" s="167">
        <f t="shared" si="18"/>
        <v>0</v>
      </c>
      <c r="L94" s="167">
        <f t="shared" si="18"/>
        <v>0</v>
      </c>
      <c r="M94" s="167">
        <f t="shared" si="18"/>
        <v>0</v>
      </c>
      <c r="N94" s="167">
        <f t="shared" si="18"/>
        <v>0</v>
      </c>
      <c r="O94" s="167">
        <f t="shared" si="18"/>
        <v>0</v>
      </c>
      <c r="P94" s="168">
        <f t="shared" si="18"/>
        <v>0</v>
      </c>
      <c r="Q94" s="168">
        <f t="shared" si="18"/>
        <v>0</v>
      </c>
      <c r="R94" s="168">
        <f t="shared" si="18"/>
        <v>0</v>
      </c>
      <c r="S94" s="168">
        <f t="shared" si="18"/>
        <v>0</v>
      </c>
      <c r="T94" s="168">
        <f t="shared" si="18"/>
        <v>0</v>
      </c>
      <c r="U94" s="168">
        <f t="shared" si="18"/>
        <v>0</v>
      </c>
    </row>
    <row r="95" spans="1:21" ht="91.5" hidden="1">
      <c r="A95" s="165">
        <v>53</v>
      </c>
      <c r="B95" s="173" t="s">
        <v>79</v>
      </c>
      <c r="C95" s="163">
        <f t="shared" si="3"/>
        <v>0</v>
      </c>
      <c r="D95" s="167">
        <f t="shared" si="1"/>
        <v>0</v>
      </c>
      <c r="E95" s="167">
        <v>0</v>
      </c>
      <c r="F95" s="167">
        <v>0</v>
      </c>
      <c r="G95" s="167"/>
      <c r="H95" s="167">
        <v>0</v>
      </c>
      <c r="I95" s="167">
        <v>0</v>
      </c>
      <c r="J95" s="167">
        <v>0</v>
      </c>
      <c r="K95" s="167">
        <v>0</v>
      </c>
      <c r="L95" s="167">
        <v>0</v>
      </c>
      <c r="M95" s="167">
        <v>0</v>
      </c>
      <c r="N95" s="167">
        <v>0</v>
      </c>
      <c r="O95" s="167">
        <v>0</v>
      </c>
      <c r="P95" s="168">
        <v>0</v>
      </c>
      <c r="Q95" s="168">
        <v>0</v>
      </c>
      <c r="R95" s="168">
        <v>0</v>
      </c>
      <c r="S95" s="168">
        <v>0</v>
      </c>
      <c r="T95" s="168">
        <v>0</v>
      </c>
      <c r="U95" s="168">
        <v>0</v>
      </c>
    </row>
    <row r="96" spans="1:21" ht="91.5" hidden="1">
      <c r="A96" s="165">
        <v>54</v>
      </c>
      <c r="B96" s="173" t="s">
        <v>80</v>
      </c>
      <c r="C96" s="163">
        <f t="shared" si="3"/>
        <v>124521</v>
      </c>
      <c r="D96" s="167">
        <f t="shared" ref="D96:D159" si="19">SUM(E96:K96)</f>
        <v>124521</v>
      </c>
      <c r="E96" s="167">
        <v>124521</v>
      </c>
      <c r="F96" s="167">
        <v>0</v>
      </c>
      <c r="G96" s="167"/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v>0</v>
      </c>
      <c r="P96" s="168">
        <v>0</v>
      </c>
      <c r="Q96" s="168">
        <v>0</v>
      </c>
      <c r="R96" s="168">
        <v>0</v>
      </c>
      <c r="S96" s="168">
        <v>0</v>
      </c>
      <c r="T96" s="168">
        <v>0</v>
      </c>
      <c r="U96" s="168">
        <v>0</v>
      </c>
    </row>
    <row r="97" spans="1:21" ht="91.5" hidden="1">
      <c r="A97" s="165">
        <v>55</v>
      </c>
      <c r="B97" s="173" t="s">
        <v>81</v>
      </c>
      <c r="C97" s="163">
        <f t="shared" si="3"/>
        <v>0</v>
      </c>
      <c r="D97" s="167">
        <f t="shared" si="19"/>
        <v>0</v>
      </c>
      <c r="E97" s="167">
        <v>0</v>
      </c>
      <c r="F97" s="167">
        <v>0</v>
      </c>
      <c r="G97" s="167"/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v>0</v>
      </c>
      <c r="P97" s="168">
        <v>0</v>
      </c>
      <c r="Q97" s="168">
        <v>0</v>
      </c>
      <c r="R97" s="168">
        <v>0</v>
      </c>
      <c r="S97" s="168">
        <v>0</v>
      </c>
      <c r="T97" s="168">
        <v>0</v>
      </c>
      <c r="U97" s="168">
        <v>0</v>
      </c>
    </row>
    <row r="98" spans="1:21" ht="91.5" hidden="1">
      <c r="A98" s="165">
        <v>56</v>
      </c>
      <c r="B98" s="173" t="s">
        <v>82</v>
      </c>
      <c r="C98" s="163">
        <f t="shared" si="3"/>
        <v>593500</v>
      </c>
      <c r="D98" s="167">
        <f t="shared" si="19"/>
        <v>593500</v>
      </c>
      <c r="E98" s="167">
        <v>593500</v>
      </c>
      <c r="F98" s="167">
        <v>0</v>
      </c>
      <c r="G98" s="167"/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v>0</v>
      </c>
      <c r="P98" s="168">
        <v>0</v>
      </c>
      <c r="Q98" s="168">
        <v>0</v>
      </c>
      <c r="R98" s="168">
        <v>0</v>
      </c>
      <c r="S98" s="168">
        <v>0</v>
      </c>
      <c r="T98" s="168">
        <v>0</v>
      </c>
      <c r="U98" s="168">
        <v>0</v>
      </c>
    </row>
    <row r="99" spans="1:21" ht="91.5" hidden="1">
      <c r="A99" s="165">
        <v>57</v>
      </c>
      <c r="B99" s="173" t="s">
        <v>83</v>
      </c>
      <c r="C99" s="163">
        <f t="shared" si="3"/>
        <v>0</v>
      </c>
      <c r="D99" s="167">
        <f t="shared" si="19"/>
        <v>0</v>
      </c>
      <c r="E99" s="167">
        <v>0</v>
      </c>
      <c r="F99" s="167">
        <v>0</v>
      </c>
      <c r="G99" s="167"/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67">
        <v>0</v>
      </c>
      <c r="N99" s="167">
        <v>0</v>
      </c>
      <c r="O99" s="167">
        <v>0</v>
      </c>
      <c r="P99" s="168">
        <v>0</v>
      </c>
      <c r="Q99" s="168">
        <v>0</v>
      </c>
      <c r="R99" s="168">
        <v>0</v>
      </c>
      <c r="S99" s="168">
        <v>0</v>
      </c>
      <c r="T99" s="168">
        <v>0</v>
      </c>
      <c r="U99" s="168">
        <v>0</v>
      </c>
    </row>
    <row r="100" spans="1:21" ht="91.5" hidden="1">
      <c r="A100" s="165">
        <v>58</v>
      </c>
      <c r="B100" s="173" t="s">
        <v>84</v>
      </c>
      <c r="C100" s="163">
        <f t="shared" ref="C100:C182" si="20">D100+M100+O100+Q100+S100+U100</f>
        <v>0</v>
      </c>
      <c r="D100" s="167">
        <f t="shared" si="19"/>
        <v>0</v>
      </c>
      <c r="E100" s="167">
        <v>0</v>
      </c>
      <c r="F100" s="167">
        <v>0</v>
      </c>
      <c r="G100" s="167"/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67">
        <v>0</v>
      </c>
      <c r="N100" s="167">
        <v>0</v>
      </c>
      <c r="O100" s="167">
        <v>0</v>
      </c>
      <c r="P100" s="168">
        <v>0</v>
      </c>
      <c r="Q100" s="168">
        <v>0</v>
      </c>
      <c r="R100" s="168">
        <v>0</v>
      </c>
      <c r="S100" s="168">
        <v>0</v>
      </c>
      <c r="T100" s="168">
        <v>0</v>
      </c>
      <c r="U100" s="168">
        <v>0</v>
      </c>
    </row>
    <row r="101" spans="1:21" ht="31.5" hidden="1" customHeight="1">
      <c r="A101" s="283" t="s">
        <v>25</v>
      </c>
      <c r="B101" s="283"/>
      <c r="C101" s="163">
        <f t="shared" si="20"/>
        <v>1312185</v>
      </c>
      <c r="D101" s="167">
        <f t="shared" si="19"/>
        <v>1312185</v>
      </c>
      <c r="E101" s="167">
        <f t="shared" ref="E101:U101" si="21">E102+E103+E104</f>
        <v>0</v>
      </c>
      <c r="F101" s="167">
        <f t="shared" si="21"/>
        <v>1312185</v>
      </c>
      <c r="G101" s="167"/>
      <c r="H101" s="167">
        <f t="shared" si="21"/>
        <v>0</v>
      </c>
      <c r="I101" s="167">
        <f t="shared" si="21"/>
        <v>0</v>
      </c>
      <c r="J101" s="167">
        <f t="shared" si="21"/>
        <v>0</v>
      </c>
      <c r="K101" s="167">
        <f t="shared" si="21"/>
        <v>0</v>
      </c>
      <c r="L101" s="167">
        <f t="shared" si="21"/>
        <v>0</v>
      </c>
      <c r="M101" s="167">
        <f t="shared" si="21"/>
        <v>0</v>
      </c>
      <c r="N101" s="167">
        <f t="shared" si="21"/>
        <v>0</v>
      </c>
      <c r="O101" s="167">
        <f t="shared" si="21"/>
        <v>0</v>
      </c>
      <c r="P101" s="168">
        <f t="shared" si="21"/>
        <v>0</v>
      </c>
      <c r="Q101" s="168">
        <f t="shared" si="21"/>
        <v>0</v>
      </c>
      <c r="R101" s="168">
        <f t="shared" si="21"/>
        <v>0</v>
      </c>
      <c r="S101" s="168">
        <f t="shared" si="21"/>
        <v>0</v>
      </c>
      <c r="T101" s="168">
        <f t="shared" si="21"/>
        <v>0</v>
      </c>
      <c r="U101" s="168">
        <f t="shared" si="21"/>
        <v>0</v>
      </c>
    </row>
    <row r="102" spans="1:21" ht="91.5" hidden="1">
      <c r="A102" s="165">
        <v>59</v>
      </c>
      <c r="B102" s="173" t="s">
        <v>85</v>
      </c>
      <c r="C102" s="163">
        <f t="shared" si="20"/>
        <v>306785</v>
      </c>
      <c r="D102" s="167">
        <f t="shared" si="19"/>
        <v>306785</v>
      </c>
      <c r="E102" s="167">
        <v>0</v>
      </c>
      <c r="F102" s="167">
        <v>306785</v>
      </c>
      <c r="G102" s="167"/>
      <c r="H102" s="167">
        <v>0</v>
      </c>
      <c r="I102" s="167">
        <v>0</v>
      </c>
      <c r="J102" s="167">
        <v>0</v>
      </c>
      <c r="K102" s="167">
        <v>0</v>
      </c>
      <c r="L102" s="167">
        <v>0</v>
      </c>
      <c r="M102" s="167">
        <v>0</v>
      </c>
      <c r="N102" s="167">
        <v>0</v>
      </c>
      <c r="O102" s="167">
        <v>0</v>
      </c>
      <c r="P102" s="168">
        <v>0</v>
      </c>
      <c r="Q102" s="168">
        <v>0</v>
      </c>
      <c r="R102" s="168">
        <v>0</v>
      </c>
      <c r="S102" s="168">
        <v>0</v>
      </c>
      <c r="T102" s="168">
        <v>0</v>
      </c>
      <c r="U102" s="168">
        <v>0</v>
      </c>
    </row>
    <row r="103" spans="1:21" ht="91.5" hidden="1">
      <c r="A103" s="165">
        <v>60</v>
      </c>
      <c r="B103" s="173" t="s">
        <v>86</v>
      </c>
      <c r="C103" s="163">
        <f t="shared" si="20"/>
        <v>390200</v>
      </c>
      <c r="D103" s="167">
        <f t="shared" si="19"/>
        <v>390200</v>
      </c>
      <c r="E103" s="167">
        <v>0</v>
      </c>
      <c r="F103" s="167">
        <v>390200</v>
      </c>
      <c r="G103" s="167"/>
      <c r="H103" s="167">
        <v>0</v>
      </c>
      <c r="I103" s="167">
        <v>0</v>
      </c>
      <c r="J103" s="167">
        <v>0</v>
      </c>
      <c r="K103" s="167">
        <v>0</v>
      </c>
      <c r="L103" s="167">
        <v>0</v>
      </c>
      <c r="M103" s="167">
        <v>0</v>
      </c>
      <c r="N103" s="167">
        <v>0</v>
      </c>
      <c r="O103" s="167">
        <v>0</v>
      </c>
      <c r="P103" s="168">
        <v>0</v>
      </c>
      <c r="Q103" s="168">
        <v>0</v>
      </c>
      <c r="R103" s="168">
        <v>0</v>
      </c>
      <c r="S103" s="168">
        <v>0</v>
      </c>
      <c r="T103" s="168">
        <v>0</v>
      </c>
      <c r="U103" s="168">
        <v>0</v>
      </c>
    </row>
    <row r="104" spans="1:21" ht="91.5" hidden="1">
      <c r="A104" s="165">
        <v>61</v>
      </c>
      <c r="B104" s="173" t="s">
        <v>87</v>
      </c>
      <c r="C104" s="163">
        <f t="shared" si="20"/>
        <v>615200</v>
      </c>
      <c r="D104" s="167">
        <f t="shared" si="19"/>
        <v>615200</v>
      </c>
      <c r="E104" s="167">
        <v>0</v>
      </c>
      <c r="F104" s="167">
        <v>615200</v>
      </c>
      <c r="G104" s="167"/>
      <c r="H104" s="167">
        <v>0</v>
      </c>
      <c r="I104" s="167">
        <v>0</v>
      </c>
      <c r="J104" s="167">
        <v>0</v>
      </c>
      <c r="K104" s="167">
        <v>0</v>
      </c>
      <c r="L104" s="167">
        <v>0</v>
      </c>
      <c r="M104" s="167">
        <v>0</v>
      </c>
      <c r="N104" s="167">
        <v>0</v>
      </c>
      <c r="O104" s="167">
        <v>0</v>
      </c>
      <c r="P104" s="168">
        <v>0</v>
      </c>
      <c r="Q104" s="168">
        <v>0</v>
      </c>
      <c r="R104" s="168">
        <v>0</v>
      </c>
      <c r="S104" s="168">
        <v>0</v>
      </c>
      <c r="T104" s="168">
        <v>0</v>
      </c>
      <c r="U104" s="168">
        <v>0</v>
      </c>
    </row>
    <row r="105" spans="1:21" ht="35.25" hidden="1" customHeight="1">
      <c r="A105" s="283" t="s">
        <v>27</v>
      </c>
      <c r="B105" s="283"/>
      <c r="C105" s="163">
        <f t="shared" si="20"/>
        <v>0</v>
      </c>
      <c r="D105" s="167">
        <f t="shared" si="19"/>
        <v>0</v>
      </c>
      <c r="E105" s="167">
        <f t="shared" ref="E105:U105" si="22">E106+E107+E108+E109</f>
        <v>0</v>
      </c>
      <c r="F105" s="167">
        <f t="shared" si="22"/>
        <v>0</v>
      </c>
      <c r="G105" s="167"/>
      <c r="H105" s="167">
        <f t="shared" si="22"/>
        <v>0</v>
      </c>
      <c r="I105" s="167">
        <f t="shared" si="22"/>
        <v>0</v>
      </c>
      <c r="J105" s="167">
        <f t="shared" si="22"/>
        <v>0</v>
      </c>
      <c r="K105" s="167">
        <f t="shared" si="22"/>
        <v>0</v>
      </c>
      <c r="L105" s="167">
        <f t="shared" si="22"/>
        <v>0</v>
      </c>
      <c r="M105" s="167">
        <f t="shared" si="22"/>
        <v>0</v>
      </c>
      <c r="N105" s="167">
        <f t="shared" si="22"/>
        <v>0</v>
      </c>
      <c r="O105" s="167">
        <f t="shared" si="22"/>
        <v>0</v>
      </c>
      <c r="P105" s="168">
        <f t="shared" si="22"/>
        <v>0</v>
      </c>
      <c r="Q105" s="168">
        <f t="shared" si="22"/>
        <v>0</v>
      </c>
      <c r="R105" s="168">
        <f t="shared" si="22"/>
        <v>0</v>
      </c>
      <c r="S105" s="168">
        <f t="shared" si="22"/>
        <v>0</v>
      </c>
      <c r="T105" s="168">
        <f t="shared" si="22"/>
        <v>0</v>
      </c>
      <c r="U105" s="168">
        <f t="shared" si="22"/>
        <v>0</v>
      </c>
    </row>
    <row r="106" spans="1:21" ht="91.5" hidden="1">
      <c r="A106" s="165">
        <v>62</v>
      </c>
      <c r="B106" s="173" t="s">
        <v>89</v>
      </c>
      <c r="C106" s="163">
        <f t="shared" si="20"/>
        <v>0</v>
      </c>
      <c r="D106" s="167">
        <f t="shared" si="19"/>
        <v>0</v>
      </c>
      <c r="E106" s="167">
        <v>0</v>
      </c>
      <c r="F106" s="167">
        <v>0</v>
      </c>
      <c r="G106" s="167"/>
      <c r="H106" s="167">
        <v>0</v>
      </c>
      <c r="I106" s="167">
        <v>0</v>
      </c>
      <c r="J106" s="167">
        <v>0</v>
      </c>
      <c r="K106" s="167">
        <v>0</v>
      </c>
      <c r="L106" s="167">
        <v>0</v>
      </c>
      <c r="M106" s="167">
        <v>0</v>
      </c>
      <c r="N106" s="167">
        <v>0</v>
      </c>
      <c r="O106" s="167">
        <v>0</v>
      </c>
      <c r="P106" s="168">
        <v>0</v>
      </c>
      <c r="Q106" s="168">
        <v>0</v>
      </c>
      <c r="R106" s="168">
        <v>0</v>
      </c>
      <c r="S106" s="168">
        <v>0</v>
      </c>
      <c r="T106" s="168">
        <v>0</v>
      </c>
      <c r="U106" s="168">
        <v>0</v>
      </c>
    </row>
    <row r="107" spans="1:21" ht="91.5" hidden="1">
      <c r="A107" s="165">
        <v>63</v>
      </c>
      <c r="B107" s="173" t="s">
        <v>90</v>
      </c>
      <c r="C107" s="163">
        <f t="shared" si="20"/>
        <v>0</v>
      </c>
      <c r="D107" s="167">
        <f t="shared" si="19"/>
        <v>0</v>
      </c>
      <c r="E107" s="167">
        <v>0</v>
      </c>
      <c r="F107" s="167">
        <v>0</v>
      </c>
      <c r="G107" s="167"/>
      <c r="H107" s="167">
        <v>0</v>
      </c>
      <c r="I107" s="167">
        <v>0</v>
      </c>
      <c r="J107" s="167">
        <v>0</v>
      </c>
      <c r="K107" s="167">
        <v>0</v>
      </c>
      <c r="L107" s="167">
        <v>0</v>
      </c>
      <c r="M107" s="167">
        <v>0</v>
      </c>
      <c r="N107" s="167">
        <v>0</v>
      </c>
      <c r="O107" s="167">
        <v>0</v>
      </c>
      <c r="P107" s="168">
        <v>0</v>
      </c>
      <c r="Q107" s="168">
        <v>0</v>
      </c>
      <c r="R107" s="168">
        <v>0</v>
      </c>
      <c r="S107" s="168">
        <v>0</v>
      </c>
      <c r="T107" s="168">
        <v>0</v>
      </c>
      <c r="U107" s="168">
        <v>0</v>
      </c>
    </row>
    <row r="108" spans="1:21" ht="91.5" hidden="1">
      <c r="A108" s="165">
        <v>64</v>
      </c>
      <c r="B108" s="173" t="s">
        <v>88</v>
      </c>
      <c r="C108" s="163">
        <f t="shared" si="20"/>
        <v>0</v>
      </c>
      <c r="D108" s="167">
        <f t="shared" si="19"/>
        <v>0</v>
      </c>
      <c r="E108" s="167">
        <v>0</v>
      </c>
      <c r="F108" s="167">
        <v>0</v>
      </c>
      <c r="G108" s="167"/>
      <c r="H108" s="167">
        <v>0</v>
      </c>
      <c r="I108" s="167">
        <v>0</v>
      </c>
      <c r="J108" s="167">
        <v>0</v>
      </c>
      <c r="K108" s="167">
        <v>0</v>
      </c>
      <c r="L108" s="167">
        <v>0</v>
      </c>
      <c r="M108" s="167">
        <v>0</v>
      </c>
      <c r="N108" s="167">
        <v>0</v>
      </c>
      <c r="O108" s="167">
        <v>0</v>
      </c>
      <c r="P108" s="168">
        <v>0</v>
      </c>
      <c r="Q108" s="168">
        <v>0</v>
      </c>
      <c r="R108" s="168">
        <v>0</v>
      </c>
      <c r="S108" s="168">
        <v>0</v>
      </c>
      <c r="T108" s="168">
        <v>0</v>
      </c>
      <c r="U108" s="168">
        <v>0</v>
      </c>
    </row>
    <row r="109" spans="1:21" ht="45.75" hidden="1">
      <c r="A109" s="165">
        <v>65</v>
      </c>
      <c r="B109" s="173" t="s">
        <v>142</v>
      </c>
      <c r="C109" s="163">
        <f t="shared" si="20"/>
        <v>0</v>
      </c>
      <c r="D109" s="167">
        <f t="shared" si="19"/>
        <v>0</v>
      </c>
      <c r="E109" s="167">
        <v>0</v>
      </c>
      <c r="F109" s="167">
        <v>0</v>
      </c>
      <c r="G109" s="167"/>
      <c r="H109" s="167">
        <v>0</v>
      </c>
      <c r="I109" s="167">
        <v>0</v>
      </c>
      <c r="J109" s="167">
        <v>0</v>
      </c>
      <c r="K109" s="167">
        <v>0</v>
      </c>
      <c r="L109" s="167">
        <v>0</v>
      </c>
      <c r="M109" s="167">
        <v>0</v>
      </c>
      <c r="N109" s="167">
        <v>0</v>
      </c>
      <c r="O109" s="167">
        <v>0</v>
      </c>
      <c r="P109" s="168">
        <v>0</v>
      </c>
      <c r="Q109" s="168">
        <v>0</v>
      </c>
      <c r="R109" s="168">
        <v>0</v>
      </c>
      <c r="S109" s="168">
        <v>0</v>
      </c>
      <c r="T109" s="168">
        <v>0</v>
      </c>
      <c r="U109" s="168">
        <v>0</v>
      </c>
    </row>
    <row r="110" spans="1:21" ht="34.5" hidden="1" customHeight="1">
      <c r="A110" s="283" t="s">
        <v>28</v>
      </c>
      <c r="B110" s="283"/>
      <c r="C110" s="163">
        <f t="shared" si="20"/>
        <v>460000</v>
      </c>
      <c r="D110" s="167">
        <f t="shared" si="19"/>
        <v>0</v>
      </c>
      <c r="E110" s="167">
        <f t="shared" ref="E110:U110" si="23">E111</f>
        <v>0</v>
      </c>
      <c r="F110" s="167">
        <f t="shared" si="23"/>
        <v>0</v>
      </c>
      <c r="G110" s="167"/>
      <c r="H110" s="167">
        <f t="shared" si="23"/>
        <v>0</v>
      </c>
      <c r="I110" s="167">
        <f t="shared" si="23"/>
        <v>0</v>
      </c>
      <c r="J110" s="167">
        <f t="shared" si="23"/>
        <v>0</v>
      </c>
      <c r="K110" s="167">
        <f t="shared" si="23"/>
        <v>0</v>
      </c>
      <c r="L110" s="167">
        <f t="shared" si="23"/>
        <v>0</v>
      </c>
      <c r="M110" s="167">
        <f t="shared" si="23"/>
        <v>0</v>
      </c>
      <c r="N110" s="167">
        <f t="shared" si="23"/>
        <v>0</v>
      </c>
      <c r="O110" s="167">
        <f t="shared" si="23"/>
        <v>0</v>
      </c>
      <c r="P110" s="168">
        <f t="shared" si="23"/>
        <v>0</v>
      </c>
      <c r="Q110" s="168">
        <f t="shared" si="23"/>
        <v>0</v>
      </c>
      <c r="R110" s="168">
        <f t="shared" si="23"/>
        <v>427.5</v>
      </c>
      <c r="S110" s="168">
        <f t="shared" si="23"/>
        <v>460000</v>
      </c>
      <c r="T110" s="168">
        <f t="shared" si="23"/>
        <v>0</v>
      </c>
      <c r="U110" s="168">
        <f t="shared" si="23"/>
        <v>0</v>
      </c>
    </row>
    <row r="111" spans="1:21" ht="91.5" hidden="1">
      <c r="A111" s="165">
        <v>66</v>
      </c>
      <c r="B111" s="173" t="s">
        <v>136</v>
      </c>
      <c r="C111" s="163">
        <f t="shared" si="20"/>
        <v>460000</v>
      </c>
      <c r="D111" s="167">
        <f t="shared" si="19"/>
        <v>0</v>
      </c>
      <c r="E111" s="167">
        <v>0</v>
      </c>
      <c r="F111" s="167">
        <v>0</v>
      </c>
      <c r="G111" s="167"/>
      <c r="H111" s="167">
        <v>0</v>
      </c>
      <c r="I111" s="167">
        <v>0</v>
      </c>
      <c r="J111" s="167">
        <v>0</v>
      </c>
      <c r="K111" s="167">
        <v>0</v>
      </c>
      <c r="L111" s="167">
        <v>0</v>
      </c>
      <c r="M111" s="167">
        <v>0</v>
      </c>
      <c r="N111" s="167">
        <v>0</v>
      </c>
      <c r="O111" s="167">
        <v>0</v>
      </c>
      <c r="P111" s="168">
        <v>0</v>
      </c>
      <c r="Q111" s="168">
        <v>0</v>
      </c>
      <c r="R111" s="168">
        <v>427.5</v>
      </c>
      <c r="S111" s="168">
        <v>460000</v>
      </c>
      <c r="T111" s="168">
        <v>0</v>
      </c>
      <c r="U111" s="168">
        <v>0</v>
      </c>
    </row>
    <row r="112" spans="1:21" ht="36" hidden="1" customHeight="1">
      <c r="A112" s="283" t="s">
        <v>49</v>
      </c>
      <c r="B112" s="283"/>
      <c r="C112" s="163">
        <f t="shared" si="20"/>
        <v>0</v>
      </c>
      <c r="D112" s="167">
        <f t="shared" si="19"/>
        <v>0</v>
      </c>
      <c r="E112" s="167">
        <f t="shared" ref="E112:U112" si="24">E113+E114+E115+E116+E117</f>
        <v>0</v>
      </c>
      <c r="F112" s="167">
        <f t="shared" si="24"/>
        <v>0</v>
      </c>
      <c r="G112" s="167"/>
      <c r="H112" s="167">
        <f t="shared" si="24"/>
        <v>0</v>
      </c>
      <c r="I112" s="167">
        <f t="shared" si="24"/>
        <v>0</v>
      </c>
      <c r="J112" s="167">
        <f t="shared" si="24"/>
        <v>0</v>
      </c>
      <c r="K112" s="167">
        <f t="shared" si="24"/>
        <v>0</v>
      </c>
      <c r="L112" s="167">
        <f t="shared" si="24"/>
        <v>0</v>
      </c>
      <c r="M112" s="167">
        <f t="shared" si="24"/>
        <v>0</v>
      </c>
      <c r="N112" s="167">
        <f t="shared" si="24"/>
        <v>0</v>
      </c>
      <c r="O112" s="167">
        <f t="shared" si="24"/>
        <v>0</v>
      </c>
      <c r="P112" s="168">
        <f t="shared" si="24"/>
        <v>0</v>
      </c>
      <c r="Q112" s="168">
        <f t="shared" si="24"/>
        <v>0</v>
      </c>
      <c r="R112" s="168">
        <f t="shared" si="24"/>
        <v>0</v>
      </c>
      <c r="S112" s="168">
        <f t="shared" si="24"/>
        <v>0</v>
      </c>
      <c r="T112" s="168">
        <f t="shared" si="24"/>
        <v>0</v>
      </c>
      <c r="U112" s="168">
        <f t="shared" si="24"/>
        <v>0</v>
      </c>
    </row>
    <row r="113" spans="1:21" ht="91.5" hidden="1">
      <c r="A113" s="165">
        <v>67</v>
      </c>
      <c r="B113" s="173" t="s">
        <v>137</v>
      </c>
      <c r="C113" s="163">
        <f t="shared" si="20"/>
        <v>0</v>
      </c>
      <c r="D113" s="167">
        <f t="shared" si="19"/>
        <v>0</v>
      </c>
      <c r="E113" s="167">
        <v>0</v>
      </c>
      <c r="F113" s="167">
        <v>0</v>
      </c>
      <c r="G113" s="167"/>
      <c r="H113" s="167">
        <v>0</v>
      </c>
      <c r="I113" s="167">
        <v>0</v>
      </c>
      <c r="J113" s="167">
        <v>0</v>
      </c>
      <c r="K113" s="167">
        <v>0</v>
      </c>
      <c r="L113" s="167">
        <v>0</v>
      </c>
      <c r="M113" s="167">
        <v>0</v>
      </c>
      <c r="N113" s="167">
        <v>0</v>
      </c>
      <c r="O113" s="167">
        <v>0</v>
      </c>
      <c r="P113" s="168">
        <v>0</v>
      </c>
      <c r="Q113" s="168">
        <v>0</v>
      </c>
      <c r="R113" s="168">
        <v>0</v>
      </c>
      <c r="S113" s="168">
        <v>0</v>
      </c>
      <c r="T113" s="168">
        <v>0</v>
      </c>
      <c r="U113" s="168">
        <v>0</v>
      </c>
    </row>
    <row r="114" spans="1:21" ht="91.5" hidden="1">
      <c r="A114" s="165">
        <v>68</v>
      </c>
      <c r="B114" s="173" t="s">
        <v>138</v>
      </c>
      <c r="C114" s="163">
        <f t="shared" si="20"/>
        <v>0</v>
      </c>
      <c r="D114" s="167">
        <f t="shared" si="19"/>
        <v>0</v>
      </c>
      <c r="E114" s="167">
        <v>0</v>
      </c>
      <c r="F114" s="167">
        <v>0</v>
      </c>
      <c r="G114" s="167"/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v>0</v>
      </c>
      <c r="P114" s="168">
        <v>0</v>
      </c>
      <c r="Q114" s="168">
        <v>0</v>
      </c>
      <c r="R114" s="168">
        <v>0</v>
      </c>
      <c r="S114" s="168">
        <v>0</v>
      </c>
      <c r="T114" s="168">
        <v>0</v>
      </c>
      <c r="U114" s="168">
        <v>0</v>
      </c>
    </row>
    <row r="115" spans="1:21" ht="45.75" hidden="1">
      <c r="A115" s="165">
        <v>69</v>
      </c>
      <c r="B115" s="173" t="s">
        <v>139</v>
      </c>
      <c r="C115" s="163">
        <f t="shared" si="20"/>
        <v>0</v>
      </c>
      <c r="D115" s="167">
        <f t="shared" si="19"/>
        <v>0</v>
      </c>
      <c r="E115" s="167">
        <v>0</v>
      </c>
      <c r="F115" s="167">
        <v>0</v>
      </c>
      <c r="G115" s="167"/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v>0</v>
      </c>
      <c r="P115" s="168">
        <v>0</v>
      </c>
      <c r="Q115" s="168">
        <v>0</v>
      </c>
      <c r="R115" s="168">
        <v>0</v>
      </c>
      <c r="S115" s="168">
        <v>0</v>
      </c>
      <c r="T115" s="168">
        <v>0</v>
      </c>
      <c r="U115" s="168">
        <v>0</v>
      </c>
    </row>
    <row r="116" spans="1:21" ht="45.75" hidden="1">
      <c r="A116" s="165">
        <v>70</v>
      </c>
      <c r="B116" s="173" t="s">
        <v>140</v>
      </c>
      <c r="C116" s="163">
        <f t="shared" si="20"/>
        <v>0</v>
      </c>
      <c r="D116" s="167">
        <f t="shared" si="19"/>
        <v>0</v>
      </c>
      <c r="E116" s="167">
        <v>0</v>
      </c>
      <c r="F116" s="167">
        <v>0</v>
      </c>
      <c r="G116" s="167"/>
      <c r="H116" s="167">
        <v>0</v>
      </c>
      <c r="I116" s="167">
        <v>0</v>
      </c>
      <c r="J116" s="167">
        <v>0</v>
      </c>
      <c r="K116" s="167">
        <v>0</v>
      </c>
      <c r="L116" s="167">
        <v>0</v>
      </c>
      <c r="M116" s="167">
        <v>0</v>
      </c>
      <c r="N116" s="167">
        <v>0</v>
      </c>
      <c r="O116" s="167">
        <v>0</v>
      </c>
      <c r="P116" s="168">
        <v>0</v>
      </c>
      <c r="Q116" s="168">
        <v>0</v>
      </c>
      <c r="R116" s="168">
        <v>0</v>
      </c>
      <c r="S116" s="168">
        <v>0</v>
      </c>
      <c r="T116" s="168">
        <v>0</v>
      </c>
      <c r="U116" s="168">
        <v>0</v>
      </c>
    </row>
    <row r="117" spans="1:21" ht="91.5" hidden="1">
      <c r="A117" s="165">
        <v>71</v>
      </c>
      <c r="B117" s="173" t="s">
        <v>141</v>
      </c>
      <c r="C117" s="163">
        <f t="shared" si="20"/>
        <v>0</v>
      </c>
      <c r="D117" s="167">
        <f t="shared" si="19"/>
        <v>0</v>
      </c>
      <c r="E117" s="167">
        <v>0</v>
      </c>
      <c r="F117" s="167">
        <v>0</v>
      </c>
      <c r="G117" s="167"/>
      <c r="H117" s="167">
        <v>0</v>
      </c>
      <c r="I117" s="167">
        <v>0</v>
      </c>
      <c r="J117" s="167">
        <v>0</v>
      </c>
      <c r="K117" s="167">
        <v>0</v>
      </c>
      <c r="L117" s="167">
        <v>0</v>
      </c>
      <c r="M117" s="167">
        <v>0</v>
      </c>
      <c r="N117" s="167">
        <v>0</v>
      </c>
      <c r="O117" s="167">
        <v>0</v>
      </c>
      <c r="P117" s="168">
        <v>0</v>
      </c>
      <c r="Q117" s="168">
        <v>0</v>
      </c>
      <c r="R117" s="168">
        <v>0</v>
      </c>
      <c r="S117" s="168">
        <v>0</v>
      </c>
      <c r="T117" s="168">
        <v>0</v>
      </c>
      <c r="U117" s="168">
        <v>0</v>
      </c>
    </row>
    <row r="118" spans="1:21" ht="32.25" hidden="1" customHeight="1">
      <c r="A118" s="283" t="s">
        <v>145</v>
      </c>
      <c r="B118" s="283"/>
      <c r="C118" s="163">
        <f t="shared" si="20"/>
        <v>0</v>
      </c>
      <c r="D118" s="167">
        <f t="shared" si="19"/>
        <v>0</v>
      </c>
      <c r="E118" s="167">
        <f t="shared" ref="E118:U118" si="25">E119+E120+E121</f>
        <v>0</v>
      </c>
      <c r="F118" s="167">
        <f t="shared" si="25"/>
        <v>0</v>
      </c>
      <c r="G118" s="167"/>
      <c r="H118" s="167">
        <f t="shared" si="25"/>
        <v>0</v>
      </c>
      <c r="I118" s="167">
        <f t="shared" si="25"/>
        <v>0</v>
      </c>
      <c r="J118" s="167">
        <f t="shared" si="25"/>
        <v>0</v>
      </c>
      <c r="K118" s="167">
        <f t="shared" si="25"/>
        <v>0</v>
      </c>
      <c r="L118" s="167">
        <f t="shared" si="25"/>
        <v>0</v>
      </c>
      <c r="M118" s="167">
        <f t="shared" si="25"/>
        <v>0</v>
      </c>
      <c r="N118" s="167">
        <f t="shared" si="25"/>
        <v>0</v>
      </c>
      <c r="O118" s="167">
        <f t="shared" si="25"/>
        <v>0</v>
      </c>
      <c r="P118" s="168">
        <f t="shared" si="25"/>
        <v>0</v>
      </c>
      <c r="Q118" s="168">
        <f t="shared" si="25"/>
        <v>0</v>
      </c>
      <c r="R118" s="168">
        <f t="shared" si="25"/>
        <v>0</v>
      </c>
      <c r="S118" s="168">
        <f t="shared" si="25"/>
        <v>0</v>
      </c>
      <c r="T118" s="168">
        <f t="shared" si="25"/>
        <v>0</v>
      </c>
      <c r="U118" s="168">
        <f t="shared" si="25"/>
        <v>0</v>
      </c>
    </row>
    <row r="119" spans="1:21" ht="91.5" hidden="1">
      <c r="A119" s="165">
        <v>72</v>
      </c>
      <c r="B119" s="173" t="s">
        <v>93</v>
      </c>
      <c r="C119" s="163">
        <f t="shared" si="20"/>
        <v>0</v>
      </c>
      <c r="D119" s="167">
        <f t="shared" si="19"/>
        <v>0</v>
      </c>
      <c r="E119" s="167">
        <v>0</v>
      </c>
      <c r="F119" s="167">
        <v>0</v>
      </c>
      <c r="G119" s="167"/>
      <c r="H119" s="167">
        <v>0</v>
      </c>
      <c r="I119" s="167">
        <v>0</v>
      </c>
      <c r="J119" s="167">
        <v>0</v>
      </c>
      <c r="K119" s="167">
        <v>0</v>
      </c>
      <c r="L119" s="167">
        <v>0</v>
      </c>
      <c r="M119" s="167">
        <v>0</v>
      </c>
      <c r="N119" s="167">
        <v>0</v>
      </c>
      <c r="O119" s="167">
        <v>0</v>
      </c>
      <c r="P119" s="168">
        <v>0</v>
      </c>
      <c r="Q119" s="168">
        <v>0</v>
      </c>
      <c r="R119" s="168">
        <v>0</v>
      </c>
      <c r="S119" s="168">
        <v>0</v>
      </c>
      <c r="T119" s="168">
        <v>0</v>
      </c>
      <c r="U119" s="168">
        <v>0</v>
      </c>
    </row>
    <row r="120" spans="1:21" ht="91.5" hidden="1">
      <c r="A120" s="165">
        <v>73</v>
      </c>
      <c r="B120" s="173" t="s">
        <v>91</v>
      </c>
      <c r="C120" s="163">
        <f t="shared" si="20"/>
        <v>0</v>
      </c>
      <c r="D120" s="167">
        <f t="shared" si="19"/>
        <v>0</v>
      </c>
      <c r="E120" s="167">
        <v>0</v>
      </c>
      <c r="F120" s="167">
        <v>0</v>
      </c>
      <c r="G120" s="167"/>
      <c r="H120" s="167">
        <v>0</v>
      </c>
      <c r="I120" s="167">
        <v>0</v>
      </c>
      <c r="J120" s="167">
        <v>0</v>
      </c>
      <c r="K120" s="167">
        <v>0</v>
      </c>
      <c r="L120" s="167">
        <v>0</v>
      </c>
      <c r="M120" s="167">
        <v>0</v>
      </c>
      <c r="N120" s="167">
        <v>0</v>
      </c>
      <c r="O120" s="167">
        <v>0</v>
      </c>
      <c r="P120" s="168">
        <v>0</v>
      </c>
      <c r="Q120" s="168">
        <v>0</v>
      </c>
      <c r="R120" s="168">
        <v>0</v>
      </c>
      <c r="S120" s="168">
        <v>0</v>
      </c>
      <c r="T120" s="168">
        <v>0</v>
      </c>
      <c r="U120" s="168">
        <v>0</v>
      </c>
    </row>
    <row r="121" spans="1:21" ht="91.5" hidden="1">
      <c r="A121" s="165">
        <v>74</v>
      </c>
      <c r="B121" s="173" t="s">
        <v>92</v>
      </c>
      <c r="C121" s="163">
        <f t="shared" si="20"/>
        <v>0</v>
      </c>
      <c r="D121" s="167">
        <f t="shared" si="19"/>
        <v>0</v>
      </c>
      <c r="E121" s="167">
        <v>0</v>
      </c>
      <c r="F121" s="167">
        <v>0</v>
      </c>
      <c r="G121" s="167"/>
      <c r="H121" s="167">
        <v>0</v>
      </c>
      <c r="I121" s="167">
        <v>0</v>
      </c>
      <c r="J121" s="167">
        <v>0</v>
      </c>
      <c r="K121" s="167">
        <v>0</v>
      </c>
      <c r="L121" s="167">
        <v>0</v>
      </c>
      <c r="M121" s="167">
        <v>0</v>
      </c>
      <c r="N121" s="167">
        <v>0</v>
      </c>
      <c r="O121" s="167">
        <v>0</v>
      </c>
      <c r="P121" s="168">
        <v>0</v>
      </c>
      <c r="Q121" s="168">
        <v>0</v>
      </c>
      <c r="R121" s="168">
        <v>0</v>
      </c>
      <c r="S121" s="168">
        <v>0</v>
      </c>
      <c r="T121" s="168">
        <v>0</v>
      </c>
      <c r="U121" s="168">
        <v>0</v>
      </c>
    </row>
    <row r="122" spans="1:21" ht="31.5" hidden="1" customHeight="1">
      <c r="A122" s="283" t="s">
        <v>29</v>
      </c>
      <c r="B122" s="283"/>
      <c r="C122" s="163">
        <f t="shared" si="20"/>
        <v>2783000</v>
      </c>
      <c r="D122" s="167">
        <f t="shared" si="19"/>
        <v>2783000</v>
      </c>
      <c r="E122" s="167">
        <f t="shared" ref="E122:U122" si="26">E123+E124+E125</f>
        <v>1176000</v>
      </c>
      <c r="F122" s="167">
        <f t="shared" si="26"/>
        <v>1607000</v>
      </c>
      <c r="G122" s="167"/>
      <c r="H122" s="167">
        <f t="shared" si="26"/>
        <v>0</v>
      </c>
      <c r="I122" s="167">
        <f t="shared" si="26"/>
        <v>0</v>
      </c>
      <c r="J122" s="167">
        <f t="shared" si="26"/>
        <v>0</v>
      </c>
      <c r="K122" s="167">
        <f t="shared" si="26"/>
        <v>0</v>
      </c>
      <c r="L122" s="167">
        <f t="shared" si="26"/>
        <v>0</v>
      </c>
      <c r="M122" s="167">
        <f t="shared" si="26"/>
        <v>0</v>
      </c>
      <c r="N122" s="167">
        <f t="shared" si="26"/>
        <v>0</v>
      </c>
      <c r="O122" s="167">
        <f t="shared" si="26"/>
        <v>0</v>
      </c>
      <c r="P122" s="168">
        <f t="shared" si="26"/>
        <v>0</v>
      </c>
      <c r="Q122" s="168">
        <f t="shared" si="26"/>
        <v>0</v>
      </c>
      <c r="R122" s="168">
        <f t="shared" si="26"/>
        <v>0</v>
      </c>
      <c r="S122" s="168">
        <f t="shared" si="26"/>
        <v>0</v>
      </c>
      <c r="T122" s="168">
        <f t="shared" si="26"/>
        <v>0</v>
      </c>
      <c r="U122" s="168">
        <f t="shared" si="26"/>
        <v>0</v>
      </c>
    </row>
    <row r="123" spans="1:21" ht="91.5" hidden="1">
      <c r="A123" s="165">
        <v>75</v>
      </c>
      <c r="B123" s="173" t="s">
        <v>95</v>
      </c>
      <c r="C123" s="163">
        <f t="shared" si="20"/>
        <v>842200</v>
      </c>
      <c r="D123" s="167">
        <f t="shared" si="19"/>
        <v>842200</v>
      </c>
      <c r="E123" s="167">
        <v>0</v>
      </c>
      <c r="F123" s="167">
        <v>842200</v>
      </c>
      <c r="G123" s="167"/>
      <c r="H123" s="167">
        <v>0</v>
      </c>
      <c r="I123" s="167">
        <v>0</v>
      </c>
      <c r="J123" s="167">
        <v>0</v>
      </c>
      <c r="K123" s="167">
        <v>0</v>
      </c>
      <c r="L123" s="167">
        <v>0</v>
      </c>
      <c r="M123" s="167">
        <v>0</v>
      </c>
      <c r="N123" s="167">
        <v>0</v>
      </c>
      <c r="O123" s="167">
        <v>0</v>
      </c>
      <c r="P123" s="168">
        <v>0</v>
      </c>
      <c r="Q123" s="168">
        <v>0</v>
      </c>
      <c r="R123" s="168">
        <v>0</v>
      </c>
      <c r="S123" s="168">
        <v>0</v>
      </c>
      <c r="T123" s="168">
        <v>0</v>
      </c>
      <c r="U123" s="168">
        <v>0</v>
      </c>
    </row>
    <row r="124" spans="1:21" ht="91.5" hidden="1">
      <c r="A124" s="165">
        <v>76</v>
      </c>
      <c r="B124" s="173" t="s">
        <v>94</v>
      </c>
      <c r="C124" s="163">
        <f t="shared" si="20"/>
        <v>1176000</v>
      </c>
      <c r="D124" s="167">
        <f t="shared" si="19"/>
        <v>1176000</v>
      </c>
      <c r="E124" s="167">
        <v>1176000</v>
      </c>
      <c r="F124" s="167">
        <v>0</v>
      </c>
      <c r="G124" s="167"/>
      <c r="H124" s="167">
        <v>0</v>
      </c>
      <c r="I124" s="167">
        <v>0</v>
      </c>
      <c r="J124" s="167">
        <v>0</v>
      </c>
      <c r="K124" s="167">
        <v>0</v>
      </c>
      <c r="L124" s="167">
        <v>0</v>
      </c>
      <c r="M124" s="167">
        <v>0</v>
      </c>
      <c r="N124" s="167">
        <v>0</v>
      </c>
      <c r="O124" s="167">
        <v>0</v>
      </c>
      <c r="P124" s="168">
        <v>0</v>
      </c>
      <c r="Q124" s="168">
        <v>0</v>
      </c>
      <c r="R124" s="168">
        <v>0</v>
      </c>
      <c r="S124" s="168">
        <v>0</v>
      </c>
      <c r="T124" s="168">
        <v>0</v>
      </c>
      <c r="U124" s="168">
        <v>0</v>
      </c>
    </row>
    <row r="125" spans="1:21" ht="91.5" hidden="1">
      <c r="A125" s="165">
        <v>77</v>
      </c>
      <c r="B125" s="173" t="s">
        <v>96</v>
      </c>
      <c r="C125" s="163">
        <f t="shared" si="20"/>
        <v>764800</v>
      </c>
      <c r="D125" s="167">
        <f t="shared" si="19"/>
        <v>764800</v>
      </c>
      <c r="E125" s="167">
        <v>0</v>
      </c>
      <c r="F125" s="167">
        <v>764800</v>
      </c>
      <c r="G125" s="167"/>
      <c r="H125" s="167">
        <v>0</v>
      </c>
      <c r="I125" s="167">
        <v>0</v>
      </c>
      <c r="J125" s="167">
        <v>0</v>
      </c>
      <c r="K125" s="167">
        <v>0</v>
      </c>
      <c r="L125" s="167">
        <v>0</v>
      </c>
      <c r="M125" s="167">
        <v>0</v>
      </c>
      <c r="N125" s="167">
        <v>0</v>
      </c>
      <c r="O125" s="167">
        <v>0</v>
      </c>
      <c r="P125" s="168">
        <v>0</v>
      </c>
      <c r="Q125" s="168">
        <v>0</v>
      </c>
      <c r="R125" s="168">
        <v>0</v>
      </c>
      <c r="S125" s="168">
        <v>0</v>
      </c>
      <c r="T125" s="168">
        <v>0</v>
      </c>
      <c r="U125" s="168">
        <v>0</v>
      </c>
    </row>
    <row r="126" spans="1:21" ht="31.5" hidden="1" customHeight="1">
      <c r="A126" s="283" t="s">
        <v>30</v>
      </c>
      <c r="B126" s="283"/>
      <c r="C126" s="163">
        <f t="shared" si="20"/>
        <v>269221</v>
      </c>
      <c r="D126" s="167">
        <f t="shared" si="19"/>
        <v>0</v>
      </c>
      <c r="E126" s="167">
        <f t="shared" ref="E126:U126" si="27">E127+E128+E129</f>
        <v>0</v>
      </c>
      <c r="F126" s="167">
        <f t="shared" si="27"/>
        <v>0</v>
      </c>
      <c r="G126" s="167"/>
      <c r="H126" s="167">
        <f t="shared" si="27"/>
        <v>0</v>
      </c>
      <c r="I126" s="167">
        <f t="shared" si="27"/>
        <v>0</v>
      </c>
      <c r="J126" s="167">
        <f t="shared" si="27"/>
        <v>0</v>
      </c>
      <c r="K126" s="167">
        <f t="shared" si="27"/>
        <v>0</v>
      </c>
      <c r="L126" s="167">
        <f t="shared" si="27"/>
        <v>0</v>
      </c>
      <c r="M126" s="167">
        <f t="shared" si="27"/>
        <v>0</v>
      </c>
      <c r="N126" s="167">
        <f t="shared" si="27"/>
        <v>0</v>
      </c>
      <c r="O126" s="167">
        <f t="shared" si="27"/>
        <v>0</v>
      </c>
      <c r="P126" s="168">
        <f t="shared" si="27"/>
        <v>0</v>
      </c>
      <c r="Q126" s="168">
        <f t="shared" si="27"/>
        <v>0</v>
      </c>
      <c r="R126" s="168">
        <f t="shared" si="27"/>
        <v>600</v>
      </c>
      <c r="S126" s="168">
        <f t="shared" si="27"/>
        <v>269221</v>
      </c>
      <c r="T126" s="168">
        <f t="shared" si="27"/>
        <v>0</v>
      </c>
      <c r="U126" s="168">
        <f t="shared" si="27"/>
        <v>0</v>
      </c>
    </row>
    <row r="127" spans="1:21" ht="91.5" hidden="1">
      <c r="A127" s="165">
        <v>78</v>
      </c>
      <c r="B127" s="173" t="s">
        <v>99</v>
      </c>
      <c r="C127" s="163">
        <f t="shared" si="20"/>
        <v>0</v>
      </c>
      <c r="D127" s="167">
        <f t="shared" si="19"/>
        <v>0</v>
      </c>
      <c r="E127" s="167">
        <v>0</v>
      </c>
      <c r="F127" s="167">
        <v>0</v>
      </c>
      <c r="G127" s="167"/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v>0</v>
      </c>
      <c r="P127" s="168">
        <v>0</v>
      </c>
      <c r="Q127" s="168">
        <v>0</v>
      </c>
      <c r="R127" s="168">
        <v>0</v>
      </c>
      <c r="S127" s="168">
        <v>0</v>
      </c>
      <c r="T127" s="168">
        <v>0</v>
      </c>
      <c r="U127" s="168">
        <v>0</v>
      </c>
    </row>
    <row r="128" spans="1:21" ht="91.5" hidden="1">
      <c r="A128" s="165">
        <v>79</v>
      </c>
      <c r="B128" s="173" t="s">
        <v>98</v>
      </c>
      <c r="C128" s="163">
        <f t="shared" si="20"/>
        <v>269221</v>
      </c>
      <c r="D128" s="167">
        <f t="shared" si="19"/>
        <v>0</v>
      </c>
      <c r="E128" s="167">
        <v>0</v>
      </c>
      <c r="F128" s="167">
        <v>0</v>
      </c>
      <c r="G128" s="167"/>
      <c r="H128" s="167">
        <v>0</v>
      </c>
      <c r="I128" s="167">
        <v>0</v>
      </c>
      <c r="J128" s="167">
        <v>0</v>
      </c>
      <c r="K128" s="167">
        <v>0</v>
      </c>
      <c r="L128" s="167">
        <v>0</v>
      </c>
      <c r="M128" s="167">
        <v>0</v>
      </c>
      <c r="N128" s="167">
        <v>0</v>
      </c>
      <c r="O128" s="167">
        <v>0</v>
      </c>
      <c r="P128" s="168">
        <v>0</v>
      </c>
      <c r="Q128" s="168">
        <v>0</v>
      </c>
      <c r="R128" s="168">
        <v>600</v>
      </c>
      <c r="S128" s="168">
        <v>269221</v>
      </c>
      <c r="T128" s="168">
        <v>0</v>
      </c>
      <c r="U128" s="168">
        <v>0</v>
      </c>
    </row>
    <row r="129" spans="1:21" ht="91.5" hidden="1">
      <c r="A129" s="165">
        <v>80</v>
      </c>
      <c r="B129" s="173" t="s">
        <v>97</v>
      </c>
      <c r="C129" s="163">
        <f t="shared" si="20"/>
        <v>0</v>
      </c>
      <c r="D129" s="167">
        <f t="shared" si="19"/>
        <v>0</v>
      </c>
      <c r="E129" s="167">
        <v>0</v>
      </c>
      <c r="F129" s="167">
        <v>0</v>
      </c>
      <c r="G129" s="167"/>
      <c r="H129" s="167">
        <v>0</v>
      </c>
      <c r="I129" s="167">
        <v>0</v>
      </c>
      <c r="J129" s="167">
        <v>0</v>
      </c>
      <c r="K129" s="167">
        <v>0</v>
      </c>
      <c r="L129" s="167">
        <v>0</v>
      </c>
      <c r="M129" s="167">
        <v>0</v>
      </c>
      <c r="N129" s="167">
        <v>0</v>
      </c>
      <c r="O129" s="167">
        <v>0</v>
      </c>
      <c r="P129" s="168">
        <v>0</v>
      </c>
      <c r="Q129" s="168">
        <v>0</v>
      </c>
      <c r="R129" s="168">
        <v>0</v>
      </c>
      <c r="S129" s="168">
        <v>0</v>
      </c>
      <c r="T129" s="168">
        <v>0</v>
      </c>
      <c r="U129" s="168">
        <v>0</v>
      </c>
    </row>
    <row r="130" spans="1:21" ht="31.5" hidden="1" customHeight="1">
      <c r="A130" s="283" t="s">
        <v>32</v>
      </c>
      <c r="B130" s="283"/>
      <c r="C130" s="163">
        <f t="shared" si="20"/>
        <v>678000</v>
      </c>
      <c r="D130" s="167">
        <f t="shared" si="19"/>
        <v>678000</v>
      </c>
      <c r="E130" s="167">
        <f t="shared" ref="E130:U130" si="28">E131+E132</f>
        <v>328000</v>
      </c>
      <c r="F130" s="167">
        <f t="shared" si="28"/>
        <v>350000</v>
      </c>
      <c r="G130" s="167"/>
      <c r="H130" s="167">
        <f t="shared" si="28"/>
        <v>0</v>
      </c>
      <c r="I130" s="167">
        <f t="shared" si="28"/>
        <v>0</v>
      </c>
      <c r="J130" s="167">
        <f t="shared" si="28"/>
        <v>0</v>
      </c>
      <c r="K130" s="167">
        <f t="shared" si="28"/>
        <v>0</v>
      </c>
      <c r="L130" s="167">
        <f t="shared" si="28"/>
        <v>0</v>
      </c>
      <c r="M130" s="167">
        <f t="shared" si="28"/>
        <v>0</v>
      </c>
      <c r="N130" s="167">
        <f t="shared" si="28"/>
        <v>0</v>
      </c>
      <c r="O130" s="167">
        <f t="shared" si="28"/>
        <v>0</v>
      </c>
      <c r="P130" s="168">
        <f t="shared" si="28"/>
        <v>0</v>
      </c>
      <c r="Q130" s="168">
        <f t="shared" si="28"/>
        <v>0</v>
      </c>
      <c r="R130" s="168">
        <f t="shared" si="28"/>
        <v>0</v>
      </c>
      <c r="S130" s="168">
        <f t="shared" si="28"/>
        <v>0</v>
      </c>
      <c r="T130" s="168">
        <f t="shared" si="28"/>
        <v>0</v>
      </c>
      <c r="U130" s="168">
        <f t="shared" si="28"/>
        <v>0</v>
      </c>
    </row>
    <row r="131" spans="1:21" ht="91.5" hidden="1">
      <c r="A131" s="165">
        <v>81</v>
      </c>
      <c r="B131" s="173" t="s">
        <v>101</v>
      </c>
      <c r="C131" s="163">
        <f t="shared" si="20"/>
        <v>328000</v>
      </c>
      <c r="D131" s="167">
        <f t="shared" si="19"/>
        <v>328000</v>
      </c>
      <c r="E131" s="167">
        <v>328000</v>
      </c>
      <c r="F131" s="167">
        <v>0</v>
      </c>
      <c r="G131" s="167"/>
      <c r="H131" s="167">
        <v>0</v>
      </c>
      <c r="I131" s="167">
        <v>0</v>
      </c>
      <c r="J131" s="167">
        <v>0</v>
      </c>
      <c r="K131" s="167">
        <v>0</v>
      </c>
      <c r="L131" s="167">
        <v>0</v>
      </c>
      <c r="M131" s="167">
        <v>0</v>
      </c>
      <c r="N131" s="167">
        <v>0</v>
      </c>
      <c r="O131" s="167">
        <v>0</v>
      </c>
      <c r="P131" s="168">
        <v>0</v>
      </c>
      <c r="Q131" s="168">
        <v>0</v>
      </c>
      <c r="R131" s="168">
        <v>0</v>
      </c>
      <c r="S131" s="168">
        <v>0</v>
      </c>
      <c r="T131" s="168">
        <v>0</v>
      </c>
      <c r="U131" s="168">
        <v>0</v>
      </c>
    </row>
    <row r="132" spans="1:21" ht="91.5" hidden="1">
      <c r="A132" s="165">
        <v>82</v>
      </c>
      <c r="B132" s="173" t="s">
        <v>100</v>
      </c>
      <c r="C132" s="163">
        <f t="shared" si="20"/>
        <v>350000</v>
      </c>
      <c r="D132" s="167">
        <f t="shared" si="19"/>
        <v>350000</v>
      </c>
      <c r="E132" s="167">
        <v>0</v>
      </c>
      <c r="F132" s="167">
        <v>350000</v>
      </c>
      <c r="G132" s="167"/>
      <c r="H132" s="167">
        <v>0</v>
      </c>
      <c r="I132" s="167">
        <v>0</v>
      </c>
      <c r="J132" s="167">
        <v>0</v>
      </c>
      <c r="K132" s="167">
        <v>0</v>
      </c>
      <c r="L132" s="167">
        <v>0</v>
      </c>
      <c r="M132" s="167">
        <v>0</v>
      </c>
      <c r="N132" s="167">
        <v>0</v>
      </c>
      <c r="O132" s="167">
        <v>0</v>
      </c>
      <c r="P132" s="168">
        <v>0</v>
      </c>
      <c r="Q132" s="168">
        <v>0</v>
      </c>
      <c r="R132" s="168">
        <v>0</v>
      </c>
      <c r="S132" s="168">
        <v>0</v>
      </c>
      <c r="T132" s="168">
        <v>0</v>
      </c>
      <c r="U132" s="168">
        <v>0</v>
      </c>
    </row>
    <row r="133" spans="1:21" ht="31.5" hidden="1" customHeight="1">
      <c r="A133" s="283" t="s">
        <v>33</v>
      </c>
      <c r="B133" s="283"/>
      <c r="C133" s="163">
        <f t="shared" si="20"/>
        <v>793926</v>
      </c>
      <c r="D133" s="167">
        <f t="shared" si="19"/>
        <v>793926</v>
      </c>
      <c r="E133" s="167">
        <f t="shared" ref="E133:U133" si="29">E134</f>
        <v>0</v>
      </c>
      <c r="F133" s="167">
        <f t="shared" si="29"/>
        <v>793926</v>
      </c>
      <c r="G133" s="167"/>
      <c r="H133" s="167">
        <f t="shared" si="29"/>
        <v>0</v>
      </c>
      <c r="I133" s="167">
        <f t="shared" si="29"/>
        <v>0</v>
      </c>
      <c r="J133" s="167">
        <f t="shared" si="29"/>
        <v>0</v>
      </c>
      <c r="K133" s="167">
        <f t="shared" si="29"/>
        <v>0</v>
      </c>
      <c r="L133" s="167">
        <f t="shared" si="29"/>
        <v>0</v>
      </c>
      <c r="M133" s="167">
        <f t="shared" si="29"/>
        <v>0</v>
      </c>
      <c r="N133" s="167">
        <f t="shared" si="29"/>
        <v>0</v>
      </c>
      <c r="O133" s="167">
        <f t="shared" si="29"/>
        <v>0</v>
      </c>
      <c r="P133" s="168">
        <f t="shared" si="29"/>
        <v>0</v>
      </c>
      <c r="Q133" s="168">
        <f t="shared" si="29"/>
        <v>0</v>
      </c>
      <c r="R133" s="168">
        <f t="shared" si="29"/>
        <v>0</v>
      </c>
      <c r="S133" s="168">
        <f t="shared" si="29"/>
        <v>0</v>
      </c>
      <c r="T133" s="168">
        <f t="shared" si="29"/>
        <v>0</v>
      </c>
      <c r="U133" s="168">
        <f t="shared" si="29"/>
        <v>0</v>
      </c>
    </row>
    <row r="134" spans="1:21" ht="91.5" hidden="1">
      <c r="A134" s="165">
        <v>83</v>
      </c>
      <c r="B134" s="173" t="s">
        <v>102</v>
      </c>
      <c r="C134" s="163">
        <f t="shared" si="20"/>
        <v>793926</v>
      </c>
      <c r="D134" s="167">
        <f t="shared" si="19"/>
        <v>793926</v>
      </c>
      <c r="E134" s="167">
        <v>0</v>
      </c>
      <c r="F134" s="167">
        <v>793926</v>
      </c>
      <c r="G134" s="167"/>
      <c r="H134" s="167">
        <v>0</v>
      </c>
      <c r="I134" s="167">
        <v>0</v>
      </c>
      <c r="J134" s="167">
        <v>0</v>
      </c>
      <c r="K134" s="167">
        <v>0</v>
      </c>
      <c r="L134" s="167">
        <v>0</v>
      </c>
      <c r="M134" s="167">
        <v>0</v>
      </c>
      <c r="N134" s="167">
        <v>0</v>
      </c>
      <c r="O134" s="167">
        <v>0</v>
      </c>
      <c r="P134" s="168">
        <v>0</v>
      </c>
      <c r="Q134" s="168">
        <v>0</v>
      </c>
      <c r="R134" s="168">
        <v>0</v>
      </c>
      <c r="S134" s="168">
        <v>0</v>
      </c>
      <c r="T134" s="168">
        <v>0</v>
      </c>
      <c r="U134" s="168">
        <v>0</v>
      </c>
    </row>
    <row r="135" spans="1:21" ht="33.75" hidden="1" customHeight="1">
      <c r="A135" s="283" t="s">
        <v>34</v>
      </c>
      <c r="B135" s="283"/>
      <c r="C135" s="163">
        <f t="shared" si="20"/>
        <v>3615385</v>
      </c>
      <c r="D135" s="167">
        <f t="shared" si="19"/>
        <v>0</v>
      </c>
      <c r="E135" s="167">
        <f t="shared" ref="E135:U135" si="30">E136+E137</f>
        <v>0</v>
      </c>
      <c r="F135" s="167">
        <f t="shared" si="30"/>
        <v>0</v>
      </c>
      <c r="G135" s="167"/>
      <c r="H135" s="167">
        <f t="shared" si="30"/>
        <v>0</v>
      </c>
      <c r="I135" s="167">
        <f t="shared" si="30"/>
        <v>0</v>
      </c>
      <c r="J135" s="167">
        <f t="shared" si="30"/>
        <v>0</v>
      </c>
      <c r="K135" s="167">
        <f t="shared" si="30"/>
        <v>0</v>
      </c>
      <c r="L135" s="167">
        <f t="shared" si="30"/>
        <v>0</v>
      </c>
      <c r="M135" s="167">
        <f t="shared" si="30"/>
        <v>0</v>
      </c>
      <c r="N135" s="167">
        <f t="shared" si="30"/>
        <v>0</v>
      </c>
      <c r="O135" s="167">
        <f t="shared" si="30"/>
        <v>0</v>
      </c>
      <c r="P135" s="168">
        <f t="shared" si="30"/>
        <v>0</v>
      </c>
      <c r="Q135" s="168">
        <f t="shared" si="30"/>
        <v>0</v>
      </c>
      <c r="R135" s="168">
        <f t="shared" si="30"/>
        <v>812</v>
      </c>
      <c r="S135" s="168">
        <f t="shared" si="30"/>
        <v>3615385</v>
      </c>
      <c r="T135" s="168">
        <f t="shared" si="30"/>
        <v>0</v>
      </c>
      <c r="U135" s="168">
        <f t="shared" si="30"/>
        <v>0</v>
      </c>
    </row>
    <row r="136" spans="1:21" ht="45.75" hidden="1">
      <c r="A136" s="165">
        <v>84</v>
      </c>
      <c r="B136" s="173" t="s">
        <v>143</v>
      </c>
      <c r="C136" s="163">
        <f t="shared" si="20"/>
        <v>1208563</v>
      </c>
      <c r="D136" s="167">
        <f t="shared" si="19"/>
        <v>0</v>
      </c>
      <c r="E136" s="167">
        <v>0</v>
      </c>
      <c r="F136" s="167">
        <v>0</v>
      </c>
      <c r="G136" s="167"/>
      <c r="H136" s="167">
        <v>0</v>
      </c>
      <c r="I136" s="167">
        <v>0</v>
      </c>
      <c r="J136" s="167">
        <v>0</v>
      </c>
      <c r="K136" s="167">
        <v>0</v>
      </c>
      <c r="L136" s="167">
        <v>0</v>
      </c>
      <c r="M136" s="167">
        <v>0</v>
      </c>
      <c r="N136" s="167">
        <v>0</v>
      </c>
      <c r="O136" s="167">
        <v>0</v>
      </c>
      <c r="P136" s="168">
        <v>0</v>
      </c>
      <c r="Q136" s="168">
        <v>0</v>
      </c>
      <c r="R136" s="168">
        <v>286</v>
      </c>
      <c r="S136" s="168">
        <v>1208563</v>
      </c>
      <c r="T136" s="168">
        <v>0</v>
      </c>
      <c r="U136" s="168">
        <v>0</v>
      </c>
    </row>
    <row r="137" spans="1:21" ht="91.5" hidden="1">
      <c r="A137" s="165">
        <v>85</v>
      </c>
      <c r="B137" s="173" t="s">
        <v>103</v>
      </c>
      <c r="C137" s="163">
        <f t="shared" si="20"/>
        <v>2406822</v>
      </c>
      <c r="D137" s="167">
        <f t="shared" si="19"/>
        <v>0</v>
      </c>
      <c r="E137" s="167">
        <v>0</v>
      </c>
      <c r="F137" s="167">
        <v>0</v>
      </c>
      <c r="G137" s="167"/>
      <c r="H137" s="167">
        <v>0</v>
      </c>
      <c r="I137" s="167">
        <v>0</v>
      </c>
      <c r="J137" s="167">
        <v>0</v>
      </c>
      <c r="K137" s="167">
        <v>0</v>
      </c>
      <c r="L137" s="167">
        <v>0</v>
      </c>
      <c r="M137" s="167">
        <v>0</v>
      </c>
      <c r="N137" s="167">
        <v>0</v>
      </c>
      <c r="O137" s="167">
        <v>0</v>
      </c>
      <c r="P137" s="168">
        <v>0</v>
      </c>
      <c r="Q137" s="168">
        <v>0</v>
      </c>
      <c r="R137" s="168">
        <v>526</v>
      </c>
      <c r="S137" s="168">
        <v>2406822</v>
      </c>
      <c r="T137" s="168">
        <v>0</v>
      </c>
      <c r="U137" s="168">
        <v>0</v>
      </c>
    </row>
    <row r="138" spans="1:21" ht="34.5" hidden="1" customHeight="1">
      <c r="A138" s="283" t="s">
        <v>35</v>
      </c>
      <c r="B138" s="283"/>
      <c r="C138" s="163">
        <f t="shared" si="20"/>
        <v>2721961</v>
      </c>
      <c r="D138" s="167">
        <f t="shared" si="19"/>
        <v>1714728</v>
      </c>
      <c r="E138" s="167">
        <f t="shared" ref="E138:U138" si="31">E139+E140+E141</f>
        <v>1714728</v>
      </c>
      <c r="F138" s="167">
        <f t="shared" si="31"/>
        <v>0</v>
      </c>
      <c r="G138" s="167"/>
      <c r="H138" s="167">
        <f t="shared" si="31"/>
        <v>0</v>
      </c>
      <c r="I138" s="167">
        <f t="shared" si="31"/>
        <v>0</v>
      </c>
      <c r="J138" s="167">
        <f t="shared" si="31"/>
        <v>0</v>
      </c>
      <c r="K138" s="167">
        <f t="shared" si="31"/>
        <v>0</v>
      </c>
      <c r="L138" s="167">
        <f t="shared" si="31"/>
        <v>0</v>
      </c>
      <c r="M138" s="167">
        <f t="shared" si="31"/>
        <v>0</v>
      </c>
      <c r="N138" s="167">
        <f t="shared" si="31"/>
        <v>0</v>
      </c>
      <c r="O138" s="167">
        <f t="shared" si="31"/>
        <v>0</v>
      </c>
      <c r="P138" s="168">
        <f t="shared" si="31"/>
        <v>0</v>
      </c>
      <c r="Q138" s="168">
        <f t="shared" si="31"/>
        <v>0</v>
      </c>
      <c r="R138" s="168">
        <f t="shared" si="31"/>
        <v>3420.9</v>
      </c>
      <c r="S138" s="168">
        <f t="shared" si="31"/>
        <v>1007233</v>
      </c>
      <c r="T138" s="168">
        <f t="shared" si="31"/>
        <v>0</v>
      </c>
      <c r="U138" s="168">
        <f t="shared" si="31"/>
        <v>0</v>
      </c>
    </row>
    <row r="139" spans="1:21" ht="91.5" hidden="1">
      <c r="A139" s="165">
        <v>86</v>
      </c>
      <c r="B139" s="173" t="s">
        <v>104</v>
      </c>
      <c r="C139" s="163">
        <f t="shared" si="20"/>
        <v>1007233</v>
      </c>
      <c r="D139" s="167">
        <f t="shared" si="19"/>
        <v>0</v>
      </c>
      <c r="E139" s="167">
        <v>0</v>
      </c>
      <c r="F139" s="167">
        <v>0</v>
      </c>
      <c r="G139" s="167"/>
      <c r="H139" s="167">
        <v>0</v>
      </c>
      <c r="I139" s="167">
        <v>0</v>
      </c>
      <c r="J139" s="167">
        <v>0</v>
      </c>
      <c r="K139" s="167">
        <v>0</v>
      </c>
      <c r="L139" s="167">
        <v>0</v>
      </c>
      <c r="M139" s="167">
        <v>0</v>
      </c>
      <c r="N139" s="167">
        <v>0</v>
      </c>
      <c r="O139" s="167">
        <v>0</v>
      </c>
      <c r="P139" s="168">
        <v>0</v>
      </c>
      <c r="Q139" s="168">
        <v>0</v>
      </c>
      <c r="R139" s="168">
        <v>3420.9</v>
      </c>
      <c r="S139" s="168">
        <v>1007233</v>
      </c>
      <c r="T139" s="168">
        <v>0</v>
      </c>
      <c r="U139" s="168">
        <v>0</v>
      </c>
    </row>
    <row r="140" spans="1:21" ht="91.5" hidden="1">
      <c r="A140" s="165">
        <v>87</v>
      </c>
      <c r="B140" s="173" t="s">
        <v>105</v>
      </c>
      <c r="C140" s="163">
        <f t="shared" si="20"/>
        <v>881623</v>
      </c>
      <c r="D140" s="167">
        <f t="shared" si="19"/>
        <v>881623</v>
      </c>
      <c r="E140" s="167">
        <v>881623</v>
      </c>
      <c r="F140" s="167">
        <v>0</v>
      </c>
      <c r="G140" s="167"/>
      <c r="H140" s="167">
        <v>0</v>
      </c>
      <c r="I140" s="167">
        <v>0</v>
      </c>
      <c r="J140" s="167">
        <v>0</v>
      </c>
      <c r="K140" s="167">
        <v>0</v>
      </c>
      <c r="L140" s="167">
        <v>0</v>
      </c>
      <c r="M140" s="167">
        <v>0</v>
      </c>
      <c r="N140" s="167">
        <v>0</v>
      </c>
      <c r="O140" s="167">
        <v>0</v>
      </c>
      <c r="P140" s="168">
        <v>0</v>
      </c>
      <c r="Q140" s="168">
        <v>0</v>
      </c>
      <c r="R140" s="168">
        <v>0</v>
      </c>
      <c r="S140" s="168">
        <v>0</v>
      </c>
      <c r="T140" s="168">
        <v>0</v>
      </c>
      <c r="U140" s="168">
        <v>0</v>
      </c>
    </row>
    <row r="141" spans="1:21" ht="91.5" hidden="1">
      <c r="A141" s="165">
        <v>88</v>
      </c>
      <c r="B141" s="173" t="s">
        <v>106</v>
      </c>
      <c r="C141" s="163">
        <f t="shared" si="20"/>
        <v>833105</v>
      </c>
      <c r="D141" s="167">
        <f t="shared" si="19"/>
        <v>833105</v>
      </c>
      <c r="E141" s="167">
        <v>833105</v>
      </c>
      <c r="F141" s="167">
        <v>0</v>
      </c>
      <c r="G141" s="167"/>
      <c r="H141" s="167">
        <v>0</v>
      </c>
      <c r="I141" s="167">
        <v>0</v>
      </c>
      <c r="J141" s="167">
        <v>0</v>
      </c>
      <c r="K141" s="167">
        <v>0</v>
      </c>
      <c r="L141" s="167">
        <v>0</v>
      </c>
      <c r="M141" s="167">
        <v>0</v>
      </c>
      <c r="N141" s="167">
        <v>0</v>
      </c>
      <c r="O141" s="167">
        <v>0</v>
      </c>
      <c r="P141" s="168">
        <v>0</v>
      </c>
      <c r="Q141" s="168">
        <v>0</v>
      </c>
      <c r="R141" s="168">
        <v>0</v>
      </c>
      <c r="S141" s="168">
        <v>0</v>
      </c>
      <c r="T141" s="168">
        <v>0</v>
      </c>
      <c r="U141" s="168">
        <v>0</v>
      </c>
    </row>
    <row r="142" spans="1:21" ht="36" hidden="1" customHeight="1">
      <c r="A142" s="283" t="s">
        <v>37</v>
      </c>
      <c r="B142" s="283"/>
      <c r="C142" s="163">
        <f t="shared" si="20"/>
        <v>1129500</v>
      </c>
      <c r="D142" s="167">
        <f t="shared" si="19"/>
        <v>1129500</v>
      </c>
      <c r="E142" s="167">
        <f t="shared" ref="E142:U142" si="32">E143+E144+E145</f>
        <v>0</v>
      </c>
      <c r="F142" s="167">
        <f t="shared" si="32"/>
        <v>732500</v>
      </c>
      <c r="G142" s="167"/>
      <c r="H142" s="167">
        <f t="shared" si="32"/>
        <v>397000</v>
      </c>
      <c r="I142" s="167">
        <f t="shared" si="32"/>
        <v>0</v>
      </c>
      <c r="J142" s="167">
        <f t="shared" si="32"/>
        <v>0</v>
      </c>
      <c r="K142" s="167">
        <f t="shared" si="32"/>
        <v>0</v>
      </c>
      <c r="L142" s="167">
        <f t="shared" si="32"/>
        <v>0</v>
      </c>
      <c r="M142" s="167">
        <f t="shared" si="32"/>
        <v>0</v>
      </c>
      <c r="N142" s="167">
        <f t="shared" si="32"/>
        <v>0</v>
      </c>
      <c r="O142" s="167">
        <f t="shared" si="32"/>
        <v>0</v>
      </c>
      <c r="P142" s="168">
        <f t="shared" si="32"/>
        <v>0</v>
      </c>
      <c r="Q142" s="168">
        <f t="shared" si="32"/>
        <v>0</v>
      </c>
      <c r="R142" s="168">
        <f t="shared" si="32"/>
        <v>0</v>
      </c>
      <c r="S142" s="168">
        <f t="shared" si="32"/>
        <v>0</v>
      </c>
      <c r="T142" s="168">
        <f t="shared" si="32"/>
        <v>0</v>
      </c>
      <c r="U142" s="168">
        <f t="shared" si="32"/>
        <v>0</v>
      </c>
    </row>
    <row r="143" spans="1:21" ht="91.5" hidden="1">
      <c r="A143" s="165">
        <v>89</v>
      </c>
      <c r="B143" s="173" t="s">
        <v>107</v>
      </c>
      <c r="C143" s="163">
        <f t="shared" si="20"/>
        <v>409500</v>
      </c>
      <c r="D143" s="167">
        <f t="shared" si="19"/>
        <v>409500</v>
      </c>
      <c r="E143" s="167">
        <v>0</v>
      </c>
      <c r="F143" s="167">
        <v>409500</v>
      </c>
      <c r="G143" s="167"/>
      <c r="H143" s="167">
        <v>0</v>
      </c>
      <c r="I143" s="167">
        <v>0</v>
      </c>
      <c r="J143" s="167">
        <v>0</v>
      </c>
      <c r="K143" s="167">
        <v>0</v>
      </c>
      <c r="L143" s="167">
        <v>0</v>
      </c>
      <c r="M143" s="167">
        <v>0</v>
      </c>
      <c r="N143" s="167">
        <v>0</v>
      </c>
      <c r="O143" s="167">
        <v>0</v>
      </c>
      <c r="P143" s="168">
        <v>0</v>
      </c>
      <c r="Q143" s="168">
        <v>0</v>
      </c>
      <c r="R143" s="168">
        <v>0</v>
      </c>
      <c r="S143" s="168">
        <v>0</v>
      </c>
      <c r="T143" s="168">
        <v>0</v>
      </c>
      <c r="U143" s="168">
        <v>0</v>
      </c>
    </row>
    <row r="144" spans="1:21" ht="91.5" hidden="1">
      <c r="A144" s="165">
        <v>90</v>
      </c>
      <c r="B144" s="173" t="s">
        <v>108</v>
      </c>
      <c r="C144" s="163">
        <f t="shared" si="20"/>
        <v>397000</v>
      </c>
      <c r="D144" s="167">
        <f t="shared" si="19"/>
        <v>397000</v>
      </c>
      <c r="E144" s="167">
        <v>0</v>
      </c>
      <c r="F144" s="167">
        <v>0</v>
      </c>
      <c r="G144" s="167"/>
      <c r="H144" s="167">
        <v>397000</v>
      </c>
      <c r="I144" s="167">
        <v>0</v>
      </c>
      <c r="J144" s="167">
        <v>0</v>
      </c>
      <c r="K144" s="167">
        <v>0</v>
      </c>
      <c r="L144" s="167">
        <v>0</v>
      </c>
      <c r="M144" s="167">
        <v>0</v>
      </c>
      <c r="N144" s="167">
        <v>0</v>
      </c>
      <c r="O144" s="167">
        <v>0</v>
      </c>
      <c r="P144" s="168">
        <v>0</v>
      </c>
      <c r="Q144" s="168">
        <v>0</v>
      </c>
      <c r="R144" s="168">
        <v>0</v>
      </c>
      <c r="S144" s="168">
        <v>0</v>
      </c>
      <c r="T144" s="168">
        <v>0</v>
      </c>
      <c r="U144" s="168">
        <v>0</v>
      </c>
    </row>
    <row r="145" spans="1:21" ht="91.5" hidden="1">
      <c r="A145" s="165">
        <v>91</v>
      </c>
      <c r="B145" s="173" t="s">
        <v>109</v>
      </c>
      <c r="C145" s="163">
        <f t="shared" si="20"/>
        <v>323000</v>
      </c>
      <c r="D145" s="167">
        <f t="shared" si="19"/>
        <v>323000</v>
      </c>
      <c r="E145" s="167">
        <v>0</v>
      </c>
      <c r="F145" s="167">
        <v>323000</v>
      </c>
      <c r="G145" s="167"/>
      <c r="H145" s="167">
        <v>0</v>
      </c>
      <c r="I145" s="167">
        <v>0</v>
      </c>
      <c r="J145" s="167">
        <v>0</v>
      </c>
      <c r="K145" s="167">
        <v>0</v>
      </c>
      <c r="L145" s="167">
        <v>0</v>
      </c>
      <c r="M145" s="167">
        <v>0</v>
      </c>
      <c r="N145" s="167">
        <v>0</v>
      </c>
      <c r="O145" s="167">
        <v>0</v>
      </c>
      <c r="P145" s="168">
        <v>0</v>
      </c>
      <c r="Q145" s="168">
        <v>0</v>
      </c>
      <c r="R145" s="168">
        <v>0</v>
      </c>
      <c r="S145" s="168">
        <v>0</v>
      </c>
      <c r="T145" s="168">
        <v>0</v>
      </c>
      <c r="U145" s="168">
        <v>0</v>
      </c>
    </row>
    <row r="146" spans="1:21" ht="33" hidden="1" customHeight="1">
      <c r="A146" s="283" t="s">
        <v>38</v>
      </c>
      <c r="B146" s="283"/>
      <c r="C146" s="163">
        <f t="shared" si="20"/>
        <v>1394500</v>
      </c>
      <c r="D146" s="167">
        <f t="shared" si="19"/>
        <v>1394500</v>
      </c>
      <c r="E146" s="167">
        <f t="shared" ref="E146:U146" si="33">E147</f>
        <v>0</v>
      </c>
      <c r="F146" s="167">
        <f t="shared" si="33"/>
        <v>1394500</v>
      </c>
      <c r="G146" s="167"/>
      <c r="H146" s="167">
        <f t="shared" si="33"/>
        <v>0</v>
      </c>
      <c r="I146" s="167">
        <f t="shared" si="33"/>
        <v>0</v>
      </c>
      <c r="J146" s="167">
        <f t="shared" si="33"/>
        <v>0</v>
      </c>
      <c r="K146" s="167">
        <f t="shared" si="33"/>
        <v>0</v>
      </c>
      <c r="L146" s="167">
        <f t="shared" si="33"/>
        <v>0</v>
      </c>
      <c r="M146" s="167">
        <f t="shared" si="33"/>
        <v>0</v>
      </c>
      <c r="N146" s="167">
        <f t="shared" si="33"/>
        <v>0</v>
      </c>
      <c r="O146" s="167">
        <f t="shared" si="33"/>
        <v>0</v>
      </c>
      <c r="P146" s="168">
        <f t="shared" si="33"/>
        <v>0</v>
      </c>
      <c r="Q146" s="168">
        <f t="shared" si="33"/>
        <v>0</v>
      </c>
      <c r="R146" s="168">
        <f t="shared" si="33"/>
        <v>0</v>
      </c>
      <c r="S146" s="168">
        <f t="shared" si="33"/>
        <v>0</v>
      </c>
      <c r="T146" s="168">
        <f t="shared" si="33"/>
        <v>0</v>
      </c>
      <c r="U146" s="168">
        <f t="shared" si="33"/>
        <v>0</v>
      </c>
    </row>
    <row r="147" spans="1:21" ht="91.5" hidden="1">
      <c r="A147" s="165">
        <v>92</v>
      </c>
      <c r="B147" s="173" t="s">
        <v>110</v>
      </c>
      <c r="C147" s="163">
        <f t="shared" si="20"/>
        <v>1394500</v>
      </c>
      <c r="D147" s="167">
        <f t="shared" si="19"/>
        <v>1394500</v>
      </c>
      <c r="E147" s="167">
        <v>0</v>
      </c>
      <c r="F147" s="167">
        <v>1394500</v>
      </c>
      <c r="G147" s="167"/>
      <c r="H147" s="167">
        <v>0</v>
      </c>
      <c r="I147" s="167">
        <v>0</v>
      </c>
      <c r="J147" s="167">
        <v>0</v>
      </c>
      <c r="K147" s="167">
        <v>0</v>
      </c>
      <c r="L147" s="167">
        <v>0</v>
      </c>
      <c r="M147" s="167">
        <v>0</v>
      </c>
      <c r="N147" s="167">
        <v>0</v>
      </c>
      <c r="O147" s="167">
        <v>0</v>
      </c>
      <c r="P147" s="168">
        <v>0</v>
      </c>
      <c r="Q147" s="168">
        <v>0</v>
      </c>
      <c r="R147" s="168">
        <v>0</v>
      </c>
      <c r="S147" s="168">
        <v>0</v>
      </c>
      <c r="T147" s="168">
        <v>0</v>
      </c>
      <c r="U147" s="168">
        <v>0</v>
      </c>
    </row>
    <row r="148" spans="1:21" ht="31.5" hidden="1" customHeight="1">
      <c r="A148" s="283" t="s">
        <v>39</v>
      </c>
      <c r="B148" s="283"/>
      <c r="C148" s="163">
        <f t="shared" si="20"/>
        <v>3285273</v>
      </c>
      <c r="D148" s="167">
        <f t="shared" si="19"/>
        <v>1113937</v>
      </c>
      <c r="E148" s="167">
        <f t="shared" ref="E148:U148" si="34">E149+E150+E151+E152</f>
        <v>0</v>
      </c>
      <c r="F148" s="167">
        <f t="shared" si="34"/>
        <v>1113937</v>
      </c>
      <c r="G148" s="167"/>
      <c r="H148" s="167">
        <f t="shared" si="34"/>
        <v>0</v>
      </c>
      <c r="I148" s="167">
        <f t="shared" si="34"/>
        <v>0</v>
      </c>
      <c r="J148" s="167">
        <f t="shared" si="34"/>
        <v>0</v>
      </c>
      <c r="K148" s="167">
        <f t="shared" si="34"/>
        <v>0</v>
      </c>
      <c r="L148" s="167">
        <f t="shared" si="34"/>
        <v>0</v>
      </c>
      <c r="M148" s="167">
        <f t="shared" si="34"/>
        <v>0</v>
      </c>
      <c r="N148" s="167">
        <f t="shared" si="34"/>
        <v>0</v>
      </c>
      <c r="O148" s="167">
        <f t="shared" si="34"/>
        <v>0</v>
      </c>
      <c r="P148" s="168">
        <f t="shared" si="34"/>
        <v>0</v>
      </c>
      <c r="Q148" s="168">
        <f t="shared" si="34"/>
        <v>0</v>
      </c>
      <c r="R148" s="168">
        <f t="shared" si="34"/>
        <v>9283.2000000000007</v>
      </c>
      <c r="S148" s="168">
        <f t="shared" si="34"/>
        <v>2171336</v>
      </c>
      <c r="T148" s="168">
        <f t="shared" si="34"/>
        <v>0</v>
      </c>
      <c r="U148" s="168">
        <f t="shared" si="34"/>
        <v>0</v>
      </c>
    </row>
    <row r="149" spans="1:21" ht="91.5" hidden="1">
      <c r="A149" s="165">
        <v>93</v>
      </c>
      <c r="B149" s="173" t="s">
        <v>111</v>
      </c>
      <c r="C149" s="163">
        <f t="shared" si="20"/>
        <v>1096000</v>
      </c>
      <c r="D149" s="167">
        <f t="shared" si="19"/>
        <v>0</v>
      </c>
      <c r="E149" s="167">
        <v>0</v>
      </c>
      <c r="F149" s="167">
        <v>0</v>
      </c>
      <c r="G149" s="167"/>
      <c r="H149" s="167">
        <v>0</v>
      </c>
      <c r="I149" s="167">
        <v>0</v>
      </c>
      <c r="J149" s="167">
        <v>0</v>
      </c>
      <c r="K149" s="167">
        <v>0</v>
      </c>
      <c r="L149" s="167">
        <v>0</v>
      </c>
      <c r="M149" s="167">
        <v>0</v>
      </c>
      <c r="N149" s="167">
        <v>0</v>
      </c>
      <c r="O149" s="167">
        <v>0</v>
      </c>
      <c r="P149" s="168">
        <v>0</v>
      </c>
      <c r="Q149" s="168">
        <v>0</v>
      </c>
      <c r="R149" s="168">
        <v>5571.3</v>
      </c>
      <c r="S149" s="168">
        <v>1096000</v>
      </c>
      <c r="T149" s="168">
        <v>0</v>
      </c>
      <c r="U149" s="168">
        <v>0</v>
      </c>
    </row>
    <row r="150" spans="1:21" ht="91.5" hidden="1">
      <c r="A150" s="165">
        <v>94</v>
      </c>
      <c r="B150" s="173" t="s">
        <v>114</v>
      </c>
      <c r="C150" s="163">
        <f t="shared" si="20"/>
        <v>1075336</v>
      </c>
      <c r="D150" s="167">
        <f t="shared" si="19"/>
        <v>0</v>
      </c>
      <c r="E150" s="167">
        <v>0</v>
      </c>
      <c r="F150" s="167">
        <v>0</v>
      </c>
      <c r="G150" s="167"/>
      <c r="H150" s="167">
        <v>0</v>
      </c>
      <c r="I150" s="167">
        <v>0</v>
      </c>
      <c r="J150" s="167">
        <v>0</v>
      </c>
      <c r="K150" s="167">
        <v>0</v>
      </c>
      <c r="L150" s="167">
        <v>0</v>
      </c>
      <c r="M150" s="167">
        <v>0</v>
      </c>
      <c r="N150" s="167">
        <v>0</v>
      </c>
      <c r="O150" s="167">
        <v>0</v>
      </c>
      <c r="P150" s="168">
        <v>0</v>
      </c>
      <c r="Q150" s="168">
        <v>0</v>
      </c>
      <c r="R150" s="168">
        <v>3711.9</v>
      </c>
      <c r="S150" s="168">
        <v>1075336</v>
      </c>
      <c r="T150" s="168">
        <v>0</v>
      </c>
      <c r="U150" s="168">
        <v>0</v>
      </c>
    </row>
    <row r="151" spans="1:21" ht="91.5" hidden="1">
      <c r="A151" s="165">
        <v>95</v>
      </c>
      <c r="B151" s="173" t="s">
        <v>112</v>
      </c>
      <c r="C151" s="163">
        <f t="shared" si="20"/>
        <v>0</v>
      </c>
      <c r="D151" s="167">
        <f t="shared" si="19"/>
        <v>0</v>
      </c>
      <c r="E151" s="167">
        <v>0</v>
      </c>
      <c r="F151" s="167">
        <v>0</v>
      </c>
      <c r="G151" s="167"/>
      <c r="H151" s="167">
        <v>0</v>
      </c>
      <c r="I151" s="167">
        <v>0</v>
      </c>
      <c r="J151" s="167">
        <v>0</v>
      </c>
      <c r="K151" s="167">
        <v>0</v>
      </c>
      <c r="L151" s="167">
        <v>0</v>
      </c>
      <c r="M151" s="167">
        <v>0</v>
      </c>
      <c r="N151" s="167">
        <v>0</v>
      </c>
      <c r="O151" s="167">
        <v>0</v>
      </c>
      <c r="P151" s="168">
        <v>0</v>
      </c>
      <c r="Q151" s="168">
        <v>0</v>
      </c>
      <c r="R151" s="168">
        <v>0</v>
      </c>
      <c r="S151" s="168">
        <v>0</v>
      </c>
      <c r="T151" s="168">
        <v>0</v>
      </c>
      <c r="U151" s="168">
        <v>0</v>
      </c>
    </row>
    <row r="152" spans="1:21" ht="91.5" hidden="1">
      <c r="A152" s="165">
        <v>96</v>
      </c>
      <c r="B152" s="173" t="s">
        <v>113</v>
      </c>
      <c r="C152" s="163">
        <f t="shared" si="20"/>
        <v>1113937</v>
      </c>
      <c r="D152" s="167">
        <f t="shared" si="19"/>
        <v>1113937</v>
      </c>
      <c r="E152" s="167">
        <v>0</v>
      </c>
      <c r="F152" s="167">
        <v>1113937</v>
      </c>
      <c r="G152" s="167"/>
      <c r="H152" s="167">
        <v>0</v>
      </c>
      <c r="I152" s="167">
        <v>0</v>
      </c>
      <c r="J152" s="167">
        <v>0</v>
      </c>
      <c r="K152" s="167">
        <v>0</v>
      </c>
      <c r="L152" s="167">
        <v>0</v>
      </c>
      <c r="M152" s="167">
        <v>0</v>
      </c>
      <c r="N152" s="167">
        <v>0</v>
      </c>
      <c r="O152" s="167">
        <v>0</v>
      </c>
      <c r="P152" s="168">
        <v>0</v>
      </c>
      <c r="Q152" s="168">
        <v>0</v>
      </c>
      <c r="R152" s="168">
        <v>0</v>
      </c>
      <c r="S152" s="168">
        <v>0</v>
      </c>
      <c r="T152" s="168">
        <v>0</v>
      </c>
      <c r="U152" s="168">
        <v>0</v>
      </c>
    </row>
    <row r="153" spans="1:21" ht="31.5" hidden="1" customHeight="1">
      <c r="A153" s="283" t="s">
        <v>40</v>
      </c>
      <c r="B153" s="283"/>
      <c r="C153" s="163">
        <f t="shared" si="20"/>
        <v>527769</v>
      </c>
      <c r="D153" s="167">
        <f t="shared" si="19"/>
        <v>527769</v>
      </c>
      <c r="E153" s="167">
        <f t="shared" ref="E153:U153" si="35">E154</f>
        <v>0</v>
      </c>
      <c r="F153" s="167">
        <f t="shared" si="35"/>
        <v>527769</v>
      </c>
      <c r="G153" s="167"/>
      <c r="H153" s="167">
        <f t="shared" si="35"/>
        <v>0</v>
      </c>
      <c r="I153" s="167">
        <f t="shared" si="35"/>
        <v>0</v>
      </c>
      <c r="J153" s="167">
        <f t="shared" si="35"/>
        <v>0</v>
      </c>
      <c r="K153" s="167">
        <f t="shared" si="35"/>
        <v>0</v>
      </c>
      <c r="L153" s="167">
        <f t="shared" si="35"/>
        <v>0</v>
      </c>
      <c r="M153" s="167">
        <f t="shared" si="35"/>
        <v>0</v>
      </c>
      <c r="N153" s="167">
        <f t="shared" si="35"/>
        <v>0</v>
      </c>
      <c r="O153" s="167">
        <f t="shared" si="35"/>
        <v>0</v>
      </c>
      <c r="P153" s="168">
        <f t="shared" si="35"/>
        <v>0</v>
      </c>
      <c r="Q153" s="168">
        <f t="shared" si="35"/>
        <v>0</v>
      </c>
      <c r="R153" s="168">
        <f t="shared" si="35"/>
        <v>0</v>
      </c>
      <c r="S153" s="168">
        <f t="shared" si="35"/>
        <v>0</v>
      </c>
      <c r="T153" s="168">
        <f t="shared" si="35"/>
        <v>0</v>
      </c>
      <c r="U153" s="168">
        <f t="shared" si="35"/>
        <v>0</v>
      </c>
    </row>
    <row r="154" spans="1:21" ht="91.5" hidden="1">
      <c r="A154" s="165">
        <v>97</v>
      </c>
      <c r="B154" s="173" t="s">
        <v>115</v>
      </c>
      <c r="C154" s="163">
        <f t="shared" si="20"/>
        <v>527769</v>
      </c>
      <c r="D154" s="167">
        <f t="shared" si="19"/>
        <v>527769</v>
      </c>
      <c r="E154" s="167">
        <v>0</v>
      </c>
      <c r="F154" s="167">
        <v>527769</v>
      </c>
      <c r="G154" s="167"/>
      <c r="H154" s="167">
        <v>0</v>
      </c>
      <c r="I154" s="167">
        <v>0</v>
      </c>
      <c r="J154" s="167">
        <v>0</v>
      </c>
      <c r="K154" s="167">
        <v>0</v>
      </c>
      <c r="L154" s="167">
        <v>0</v>
      </c>
      <c r="M154" s="167">
        <v>0</v>
      </c>
      <c r="N154" s="167">
        <v>0</v>
      </c>
      <c r="O154" s="167">
        <v>0</v>
      </c>
      <c r="P154" s="168">
        <v>0</v>
      </c>
      <c r="Q154" s="168">
        <v>0</v>
      </c>
      <c r="R154" s="168">
        <v>0</v>
      </c>
      <c r="S154" s="168">
        <v>0</v>
      </c>
      <c r="T154" s="168">
        <v>0</v>
      </c>
      <c r="U154" s="168">
        <v>0</v>
      </c>
    </row>
    <row r="155" spans="1:21" ht="31.5" hidden="1" customHeight="1">
      <c r="A155" s="283" t="s">
        <v>116</v>
      </c>
      <c r="B155" s="283"/>
      <c r="C155" s="163">
        <f t="shared" si="20"/>
        <v>859500</v>
      </c>
      <c r="D155" s="167">
        <f t="shared" si="19"/>
        <v>255700</v>
      </c>
      <c r="E155" s="167">
        <f t="shared" ref="E155:U155" si="36">E156+E157+E158</f>
        <v>255700</v>
      </c>
      <c r="F155" s="167">
        <f t="shared" si="36"/>
        <v>0</v>
      </c>
      <c r="G155" s="167"/>
      <c r="H155" s="167">
        <f t="shared" si="36"/>
        <v>0</v>
      </c>
      <c r="I155" s="167">
        <f t="shared" si="36"/>
        <v>0</v>
      </c>
      <c r="J155" s="167">
        <f t="shared" si="36"/>
        <v>0</v>
      </c>
      <c r="K155" s="167">
        <f t="shared" si="36"/>
        <v>0</v>
      </c>
      <c r="L155" s="167">
        <f t="shared" si="36"/>
        <v>0</v>
      </c>
      <c r="M155" s="167">
        <f t="shared" si="36"/>
        <v>0</v>
      </c>
      <c r="N155" s="167">
        <f t="shared" si="36"/>
        <v>0</v>
      </c>
      <c r="O155" s="167">
        <f t="shared" si="36"/>
        <v>0</v>
      </c>
      <c r="P155" s="168">
        <f t="shared" si="36"/>
        <v>0</v>
      </c>
      <c r="Q155" s="168">
        <f t="shared" si="36"/>
        <v>0</v>
      </c>
      <c r="R155" s="168">
        <f t="shared" si="36"/>
        <v>2119</v>
      </c>
      <c r="S155" s="168">
        <f t="shared" si="36"/>
        <v>603800</v>
      </c>
      <c r="T155" s="168">
        <f t="shared" si="36"/>
        <v>0</v>
      </c>
      <c r="U155" s="168">
        <f t="shared" si="36"/>
        <v>0</v>
      </c>
    </row>
    <row r="156" spans="1:21" ht="91.5" hidden="1">
      <c r="A156" s="165">
        <v>98</v>
      </c>
      <c r="B156" s="173" t="s">
        <v>118</v>
      </c>
      <c r="C156" s="163">
        <f t="shared" si="20"/>
        <v>255700</v>
      </c>
      <c r="D156" s="167">
        <f t="shared" si="19"/>
        <v>255700</v>
      </c>
      <c r="E156" s="167">
        <v>255700</v>
      </c>
      <c r="F156" s="167">
        <v>0</v>
      </c>
      <c r="G156" s="167"/>
      <c r="H156" s="167">
        <v>0</v>
      </c>
      <c r="I156" s="167">
        <v>0</v>
      </c>
      <c r="J156" s="167">
        <v>0</v>
      </c>
      <c r="K156" s="167">
        <v>0</v>
      </c>
      <c r="L156" s="167">
        <v>0</v>
      </c>
      <c r="M156" s="167">
        <v>0</v>
      </c>
      <c r="N156" s="167">
        <v>0</v>
      </c>
      <c r="O156" s="167">
        <v>0</v>
      </c>
      <c r="P156" s="168">
        <v>0</v>
      </c>
      <c r="Q156" s="168">
        <v>0</v>
      </c>
      <c r="R156" s="168">
        <v>0</v>
      </c>
      <c r="S156" s="168">
        <v>0</v>
      </c>
      <c r="T156" s="168">
        <v>0</v>
      </c>
      <c r="U156" s="168">
        <v>0</v>
      </c>
    </row>
    <row r="157" spans="1:21" ht="91.5" hidden="1">
      <c r="A157" s="165">
        <v>99</v>
      </c>
      <c r="B157" s="173" t="s">
        <v>117</v>
      </c>
      <c r="C157" s="163">
        <f t="shared" si="20"/>
        <v>414400</v>
      </c>
      <c r="D157" s="167">
        <f t="shared" si="19"/>
        <v>0</v>
      </c>
      <c r="E157" s="167">
        <v>0</v>
      </c>
      <c r="F157" s="167">
        <v>0</v>
      </c>
      <c r="G157" s="167"/>
      <c r="H157" s="167">
        <v>0</v>
      </c>
      <c r="I157" s="167">
        <v>0</v>
      </c>
      <c r="J157" s="167">
        <v>0</v>
      </c>
      <c r="K157" s="167">
        <v>0</v>
      </c>
      <c r="L157" s="167">
        <v>0</v>
      </c>
      <c r="M157" s="167">
        <v>0</v>
      </c>
      <c r="N157" s="167">
        <v>0</v>
      </c>
      <c r="O157" s="167">
        <v>0</v>
      </c>
      <c r="P157" s="168">
        <v>0</v>
      </c>
      <c r="Q157" s="168">
        <v>0</v>
      </c>
      <c r="R157" s="168">
        <v>1370.8</v>
      </c>
      <c r="S157" s="168">
        <v>414400</v>
      </c>
      <c r="T157" s="168">
        <v>0</v>
      </c>
      <c r="U157" s="168">
        <v>0</v>
      </c>
    </row>
    <row r="158" spans="1:21" ht="91.5" hidden="1">
      <c r="A158" s="165">
        <v>100</v>
      </c>
      <c r="B158" s="173" t="s">
        <v>119</v>
      </c>
      <c r="C158" s="163">
        <f t="shared" si="20"/>
        <v>189400</v>
      </c>
      <c r="D158" s="167">
        <f t="shared" si="19"/>
        <v>0</v>
      </c>
      <c r="E158" s="167">
        <v>0</v>
      </c>
      <c r="F158" s="167">
        <v>0</v>
      </c>
      <c r="G158" s="167"/>
      <c r="H158" s="167">
        <v>0</v>
      </c>
      <c r="I158" s="167">
        <v>0</v>
      </c>
      <c r="J158" s="167">
        <v>0</v>
      </c>
      <c r="K158" s="167">
        <v>0</v>
      </c>
      <c r="L158" s="167">
        <v>0</v>
      </c>
      <c r="M158" s="167">
        <v>0</v>
      </c>
      <c r="N158" s="167">
        <v>0</v>
      </c>
      <c r="O158" s="167">
        <v>0</v>
      </c>
      <c r="P158" s="168">
        <v>0</v>
      </c>
      <c r="Q158" s="168">
        <v>0</v>
      </c>
      <c r="R158" s="168">
        <v>748.2</v>
      </c>
      <c r="S158" s="168">
        <v>189400</v>
      </c>
      <c r="T158" s="168">
        <v>0</v>
      </c>
      <c r="U158" s="168">
        <v>0</v>
      </c>
    </row>
    <row r="159" spans="1:21" ht="31.5" hidden="1" customHeight="1">
      <c r="A159" s="283" t="s">
        <v>41</v>
      </c>
      <c r="B159" s="283"/>
      <c r="C159" s="163">
        <f t="shared" si="20"/>
        <v>330000</v>
      </c>
      <c r="D159" s="167">
        <f t="shared" si="19"/>
        <v>0</v>
      </c>
      <c r="E159" s="167">
        <f t="shared" ref="E159:U159" si="37">E160</f>
        <v>0</v>
      </c>
      <c r="F159" s="167">
        <f t="shared" si="37"/>
        <v>0</v>
      </c>
      <c r="G159" s="167"/>
      <c r="H159" s="167">
        <f t="shared" si="37"/>
        <v>0</v>
      </c>
      <c r="I159" s="167">
        <f t="shared" si="37"/>
        <v>0</v>
      </c>
      <c r="J159" s="167">
        <f t="shared" si="37"/>
        <v>0</v>
      </c>
      <c r="K159" s="167">
        <f t="shared" si="37"/>
        <v>0</v>
      </c>
      <c r="L159" s="167">
        <f t="shared" si="37"/>
        <v>0</v>
      </c>
      <c r="M159" s="167">
        <f t="shared" si="37"/>
        <v>0</v>
      </c>
      <c r="N159" s="167">
        <f t="shared" si="37"/>
        <v>0</v>
      </c>
      <c r="O159" s="167">
        <f t="shared" si="37"/>
        <v>0</v>
      </c>
      <c r="P159" s="168">
        <f t="shared" si="37"/>
        <v>0</v>
      </c>
      <c r="Q159" s="168">
        <f t="shared" si="37"/>
        <v>0</v>
      </c>
      <c r="R159" s="168">
        <f t="shared" si="37"/>
        <v>1039.5999999999999</v>
      </c>
      <c r="S159" s="168">
        <f t="shared" si="37"/>
        <v>330000</v>
      </c>
      <c r="T159" s="168">
        <f t="shared" si="37"/>
        <v>0</v>
      </c>
      <c r="U159" s="168">
        <f t="shared" si="37"/>
        <v>0</v>
      </c>
    </row>
    <row r="160" spans="1:21" s="2" customFormat="1" ht="91.5" hidden="1">
      <c r="A160" s="165">
        <v>101</v>
      </c>
      <c r="B160" s="173" t="s">
        <v>120</v>
      </c>
      <c r="C160" s="163">
        <f t="shared" si="20"/>
        <v>330000</v>
      </c>
      <c r="D160" s="167">
        <f t="shared" ref="D160:D182" si="38">SUM(E160:K160)</f>
        <v>0</v>
      </c>
      <c r="E160" s="167">
        <v>0</v>
      </c>
      <c r="F160" s="167">
        <v>0</v>
      </c>
      <c r="G160" s="167"/>
      <c r="H160" s="167">
        <v>0</v>
      </c>
      <c r="I160" s="167">
        <v>0</v>
      </c>
      <c r="J160" s="167">
        <v>0</v>
      </c>
      <c r="K160" s="167">
        <v>0</v>
      </c>
      <c r="L160" s="167">
        <v>0</v>
      </c>
      <c r="M160" s="167">
        <v>0</v>
      </c>
      <c r="N160" s="167">
        <v>0</v>
      </c>
      <c r="O160" s="167">
        <v>0</v>
      </c>
      <c r="P160" s="168">
        <v>0</v>
      </c>
      <c r="Q160" s="168">
        <v>0</v>
      </c>
      <c r="R160" s="168">
        <v>1039.5999999999999</v>
      </c>
      <c r="S160" s="168">
        <v>330000</v>
      </c>
      <c r="T160" s="168">
        <v>0</v>
      </c>
      <c r="U160" s="168">
        <v>0</v>
      </c>
    </row>
    <row r="161" spans="1:21" s="2" customFormat="1" ht="45.75" hidden="1">
      <c r="A161" s="178"/>
      <c r="B161" s="166"/>
      <c r="C161" s="163">
        <f t="shared" si="20"/>
        <v>0</v>
      </c>
      <c r="D161" s="167">
        <f t="shared" si="38"/>
        <v>0</v>
      </c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80"/>
      <c r="Q161" s="180"/>
      <c r="R161" s="180"/>
      <c r="S161" s="180"/>
      <c r="T161" s="180"/>
      <c r="U161" s="180"/>
    </row>
    <row r="162" spans="1:21" s="2" customFormat="1" ht="45.75" hidden="1">
      <c r="A162" s="178"/>
      <c r="B162" s="166"/>
      <c r="C162" s="163">
        <f t="shared" si="20"/>
        <v>0</v>
      </c>
      <c r="D162" s="167">
        <f t="shared" si="38"/>
        <v>0</v>
      </c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80"/>
      <c r="Q162" s="180"/>
      <c r="R162" s="180"/>
      <c r="S162" s="180"/>
      <c r="T162" s="180"/>
      <c r="U162" s="180"/>
    </row>
    <row r="163" spans="1:21" s="31" customFormat="1" ht="157.5" customHeight="1">
      <c r="A163" s="165">
        <v>1</v>
      </c>
      <c r="B163" s="181" t="s">
        <v>247</v>
      </c>
      <c r="C163" s="182">
        <f t="shared" si="20"/>
        <v>469920</v>
      </c>
      <c r="D163" s="183">
        <v>0</v>
      </c>
      <c r="E163" s="183">
        <v>0</v>
      </c>
      <c r="F163" s="183">
        <v>0</v>
      </c>
      <c r="G163" s="183">
        <v>0</v>
      </c>
      <c r="H163" s="183">
        <v>0</v>
      </c>
      <c r="I163" s="183">
        <v>0</v>
      </c>
      <c r="J163" s="183">
        <v>0</v>
      </c>
      <c r="K163" s="183">
        <v>0</v>
      </c>
      <c r="L163" s="183">
        <v>0</v>
      </c>
      <c r="M163" s="183">
        <v>0</v>
      </c>
      <c r="N163" s="167">
        <v>391.6</v>
      </c>
      <c r="O163" s="167">
        <v>469920</v>
      </c>
      <c r="P163" s="168">
        <v>0</v>
      </c>
      <c r="Q163" s="168">
        <v>0</v>
      </c>
      <c r="R163" s="169">
        <v>0</v>
      </c>
      <c r="S163" s="169">
        <v>0</v>
      </c>
      <c r="T163" s="168">
        <v>0</v>
      </c>
      <c r="U163" s="168">
        <v>0</v>
      </c>
    </row>
    <row r="164" spans="1:21" s="31" customFormat="1" ht="157.5" customHeight="1">
      <c r="A164" s="165">
        <v>2</v>
      </c>
      <c r="B164" s="181" t="s">
        <v>248</v>
      </c>
      <c r="C164" s="182">
        <f t="shared" si="20"/>
        <v>456525</v>
      </c>
      <c r="D164" s="182">
        <f t="shared" si="38"/>
        <v>456525</v>
      </c>
      <c r="E164" s="184">
        <v>456525</v>
      </c>
      <c r="F164" s="183">
        <v>0</v>
      </c>
      <c r="G164" s="183">
        <v>0</v>
      </c>
      <c r="H164" s="183">
        <v>0</v>
      </c>
      <c r="I164" s="183">
        <v>0</v>
      </c>
      <c r="J164" s="183">
        <v>0</v>
      </c>
      <c r="K164" s="183">
        <v>0</v>
      </c>
      <c r="L164" s="183">
        <v>0</v>
      </c>
      <c r="M164" s="183">
        <v>0</v>
      </c>
      <c r="N164" s="183">
        <v>0</v>
      </c>
      <c r="O164" s="183">
        <v>0</v>
      </c>
      <c r="P164" s="183">
        <v>0</v>
      </c>
      <c r="Q164" s="183">
        <v>0</v>
      </c>
      <c r="R164" s="182" t="s">
        <v>177</v>
      </c>
      <c r="S164" s="168" t="s">
        <v>177</v>
      </c>
      <c r="T164" s="168" t="s">
        <v>177</v>
      </c>
      <c r="U164" s="168" t="s">
        <v>177</v>
      </c>
    </row>
    <row r="165" spans="1:21" s="31" customFormat="1" ht="166.5" customHeight="1">
      <c r="A165" s="165">
        <v>3</v>
      </c>
      <c r="B165" s="181" t="s">
        <v>231</v>
      </c>
      <c r="C165" s="182">
        <f t="shared" si="20"/>
        <v>456525</v>
      </c>
      <c r="D165" s="182">
        <f t="shared" si="38"/>
        <v>456525</v>
      </c>
      <c r="E165" s="184">
        <v>456525</v>
      </c>
      <c r="F165" s="183">
        <v>0</v>
      </c>
      <c r="G165" s="183">
        <v>0</v>
      </c>
      <c r="H165" s="183">
        <v>0</v>
      </c>
      <c r="I165" s="183">
        <v>0</v>
      </c>
      <c r="J165" s="183">
        <v>0</v>
      </c>
      <c r="K165" s="183">
        <v>0</v>
      </c>
      <c r="L165" s="183">
        <v>0</v>
      </c>
      <c r="M165" s="183">
        <v>0</v>
      </c>
      <c r="N165" s="183">
        <v>0</v>
      </c>
      <c r="O165" s="183">
        <v>0</v>
      </c>
      <c r="P165" s="183">
        <v>0</v>
      </c>
      <c r="Q165" s="183">
        <v>0</v>
      </c>
      <c r="R165" s="183">
        <v>0</v>
      </c>
      <c r="S165" s="183">
        <v>0</v>
      </c>
      <c r="T165" s="183">
        <v>0</v>
      </c>
      <c r="U165" s="183">
        <v>0</v>
      </c>
    </row>
    <row r="166" spans="1:21" s="31" customFormat="1" ht="147" customHeight="1">
      <c r="A166" s="185">
        <v>4</v>
      </c>
      <c r="B166" s="181" t="s">
        <v>232</v>
      </c>
      <c r="C166" s="182">
        <f t="shared" si="20"/>
        <v>1036865.09</v>
      </c>
      <c r="D166" s="186">
        <v>0</v>
      </c>
      <c r="E166" s="187">
        <v>0</v>
      </c>
      <c r="F166" s="188">
        <v>0</v>
      </c>
      <c r="G166" s="182">
        <v>0</v>
      </c>
      <c r="H166" s="182">
        <v>0</v>
      </c>
      <c r="I166" s="182">
        <v>0</v>
      </c>
      <c r="J166" s="183">
        <v>0</v>
      </c>
      <c r="K166" s="183">
        <v>0</v>
      </c>
      <c r="L166" s="183">
        <v>0</v>
      </c>
      <c r="M166" s="183">
        <v>0</v>
      </c>
      <c r="N166" s="183">
        <v>435</v>
      </c>
      <c r="O166" s="189">
        <v>1036865.09</v>
      </c>
      <c r="P166" s="183">
        <v>0</v>
      </c>
      <c r="Q166" s="183">
        <v>0</v>
      </c>
      <c r="R166" s="183">
        <v>0</v>
      </c>
      <c r="S166" s="183">
        <v>0</v>
      </c>
      <c r="T166" s="183">
        <v>0</v>
      </c>
      <c r="U166" s="183">
        <v>0</v>
      </c>
    </row>
    <row r="167" spans="1:21" s="31" customFormat="1" ht="154.5" customHeight="1">
      <c r="A167" s="185">
        <v>5</v>
      </c>
      <c r="B167" s="181" t="s">
        <v>233</v>
      </c>
      <c r="C167" s="182">
        <f t="shared" si="20"/>
        <v>480000</v>
      </c>
      <c r="D167" s="190">
        <v>0</v>
      </c>
      <c r="E167" s="190">
        <v>0</v>
      </c>
      <c r="F167" s="191">
        <v>0</v>
      </c>
      <c r="G167" s="190">
        <v>0</v>
      </c>
      <c r="H167" s="191">
        <v>0</v>
      </c>
      <c r="I167" s="190">
        <v>0</v>
      </c>
      <c r="J167" s="191">
        <v>0</v>
      </c>
      <c r="K167" s="190">
        <v>0</v>
      </c>
      <c r="L167" s="191">
        <v>0</v>
      </c>
      <c r="M167" s="190">
        <v>0</v>
      </c>
      <c r="N167" s="182">
        <v>400</v>
      </c>
      <c r="O167" s="182">
        <v>480000</v>
      </c>
      <c r="P167" s="182">
        <v>0</v>
      </c>
      <c r="Q167" s="182">
        <v>0</v>
      </c>
      <c r="R167" s="188">
        <v>0</v>
      </c>
      <c r="S167" s="169">
        <v>0</v>
      </c>
      <c r="T167" s="168">
        <v>0</v>
      </c>
      <c r="U167" s="168">
        <v>0</v>
      </c>
    </row>
    <row r="168" spans="1:21" s="31" customFormat="1" ht="136.5" customHeight="1">
      <c r="A168" s="185">
        <v>6</v>
      </c>
      <c r="B168" s="181" t="s">
        <v>234</v>
      </c>
      <c r="C168" s="182">
        <f t="shared" si="20"/>
        <v>465000</v>
      </c>
      <c r="D168" s="182">
        <f t="shared" si="38"/>
        <v>465000</v>
      </c>
      <c r="E168" s="190">
        <v>0</v>
      </c>
      <c r="F168" s="190">
        <v>0</v>
      </c>
      <c r="G168" s="190">
        <v>0</v>
      </c>
      <c r="H168" s="190">
        <v>0</v>
      </c>
      <c r="I168" s="190">
        <v>0</v>
      </c>
      <c r="J168" s="182">
        <v>465000</v>
      </c>
      <c r="K168" s="183">
        <v>0</v>
      </c>
      <c r="L168" s="183">
        <v>0</v>
      </c>
      <c r="M168" s="183">
        <v>0</v>
      </c>
      <c r="N168" s="183">
        <v>0</v>
      </c>
      <c r="O168" s="183">
        <v>0</v>
      </c>
      <c r="P168" s="183">
        <v>0</v>
      </c>
      <c r="Q168" s="183">
        <v>0</v>
      </c>
      <c r="R168" s="191">
        <v>0</v>
      </c>
      <c r="S168" s="191">
        <v>0</v>
      </c>
      <c r="T168" s="183">
        <v>0</v>
      </c>
      <c r="U168" s="183">
        <v>0</v>
      </c>
    </row>
    <row r="169" spans="1:21" s="31" customFormat="1" ht="160.5" customHeight="1">
      <c r="A169" s="185">
        <v>7</v>
      </c>
      <c r="B169" s="181" t="s">
        <v>235</v>
      </c>
      <c r="C169" s="182">
        <f t="shared" si="20"/>
        <v>324350</v>
      </c>
      <c r="D169" s="182">
        <f t="shared" si="38"/>
        <v>324350</v>
      </c>
      <c r="E169" s="189">
        <v>324350</v>
      </c>
      <c r="F169" s="191">
        <v>0</v>
      </c>
      <c r="G169" s="191">
        <v>0</v>
      </c>
      <c r="H169" s="191">
        <v>0</v>
      </c>
      <c r="I169" s="191">
        <v>0</v>
      </c>
      <c r="J169" s="191">
        <v>0</v>
      </c>
      <c r="K169" s="191">
        <v>0</v>
      </c>
      <c r="L169" s="191">
        <v>0</v>
      </c>
      <c r="M169" s="191">
        <v>0</v>
      </c>
      <c r="N169" s="191">
        <v>0</v>
      </c>
      <c r="O169" s="191">
        <v>0</v>
      </c>
      <c r="P169" s="191">
        <v>0</v>
      </c>
      <c r="Q169" s="191">
        <v>0</v>
      </c>
      <c r="R169" s="191">
        <v>0</v>
      </c>
      <c r="S169" s="191">
        <v>0</v>
      </c>
      <c r="T169" s="191">
        <v>0</v>
      </c>
      <c r="U169" s="191">
        <v>0</v>
      </c>
    </row>
    <row r="170" spans="1:21" s="31" customFormat="1" ht="153" customHeight="1">
      <c r="A170" s="185">
        <v>8</v>
      </c>
      <c r="B170" s="181" t="s">
        <v>236</v>
      </c>
      <c r="C170" s="182">
        <f t="shared" si="20"/>
        <v>468602.28</v>
      </c>
      <c r="D170" s="167">
        <f t="shared" si="38"/>
        <v>468602.28</v>
      </c>
      <c r="E170" s="192">
        <v>468602.28</v>
      </c>
      <c r="F170" s="169">
        <v>0</v>
      </c>
      <c r="G170" s="168">
        <v>0</v>
      </c>
      <c r="H170" s="168">
        <v>0</v>
      </c>
      <c r="I170" s="168">
        <v>0</v>
      </c>
      <c r="J170" s="168">
        <v>0</v>
      </c>
      <c r="K170" s="191">
        <v>0</v>
      </c>
      <c r="L170" s="191">
        <v>0</v>
      </c>
      <c r="M170" s="191">
        <v>0</v>
      </c>
      <c r="N170" s="191">
        <v>0</v>
      </c>
      <c r="O170" s="191">
        <v>0</v>
      </c>
      <c r="P170" s="191">
        <v>0</v>
      </c>
      <c r="Q170" s="191">
        <v>0</v>
      </c>
      <c r="R170" s="191">
        <v>0</v>
      </c>
      <c r="S170" s="191">
        <v>0</v>
      </c>
      <c r="T170" s="191">
        <v>0</v>
      </c>
      <c r="U170" s="191">
        <v>0</v>
      </c>
    </row>
    <row r="171" spans="1:21" s="31" customFormat="1" ht="186" customHeight="1">
      <c r="A171" s="185">
        <v>9</v>
      </c>
      <c r="B171" s="181" t="s">
        <v>237</v>
      </c>
      <c r="C171" s="182">
        <f t="shared" si="20"/>
        <v>2171265</v>
      </c>
      <c r="D171" s="167">
        <f t="shared" si="38"/>
        <v>2171265</v>
      </c>
      <c r="E171" s="192">
        <v>516225</v>
      </c>
      <c r="F171" s="174">
        <v>419040</v>
      </c>
      <c r="G171" s="168">
        <v>0</v>
      </c>
      <c r="H171" s="167">
        <v>396000</v>
      </c>
      <c r="I171" s="167"/>
      <c r="J171" s="167">
        <v>840000</v>
      </c>
      <c r="K171" s="191">
        <v>0</v>
      </c>
      <c r="L171" s="191">
        <v>0</v>
      </c>
      <c r="M171" s="191">
        <v>0</v>
      </c>
      <c r="N171" s="191">
        <v>0</v>
      </c>
      <c r="O171" s="191">
        <v>0</v>
      </c>
      <c r="P171" s="191">
        <v>0</v>
      </c>
      <c r="Q171" s="191">
        <v>0</v>
      </c>
      <c r="R171" s="191">
        <v>0</v>
      </c>
      <c r="S171" s="191">
        <v>0</v>
      </c>
      <c r="T171" s="191">
        <v>0</v>
      </c>
      <c r="U171" s="191">
        <v>0</v>
      </c>
    </row>
    <row r="172" spans="1:21" s="31" customFormat="1" ht="90" customHeight="1">
      <c r="A172" s="185">
        <v>10</v>
      </c>
      <c r="B172" s="181" t="s">
        <v>238</v>
      </c>
      <c r="C172" s="182">
        <f t="shared" si="20"/>
        <v>2030000</v>
      </c>
      <c r="D172" s="193">
        <v>0</v>
      </c>
      <c r="E172" s="193">
        <v>0</v>
      </c>
      <c r="F172" s="169">
        <v>0</v>
      </c>
      <c r="G172" s="168">
        <v>0</v>
      </c>
      <c r="H172" s="168">
        <v>0</v>
      </c>
      <c r="I172" s="168">
        <v>0</v>
      </c>
      <c r="J172" s="168">
        <v>0</v>
      </c>
      <c r="K172" s="168">
        <v>0</v>
      </c>
      <c r="L172" s="168">
        <v>0</v>
      </c>
      <c r="M172" s="168">
        <v>0</v>
      </c>
      <c r="N172" s="167">
        <v>725</v>
      </c>
      <c r="O172" s="167">
        <v>2030000</v>
      </c>
      <c r="P172" s="168">
        <v>0</v>
      </c>
      <c r="Q172" s="168">
        <v>0</v>
      </c>
      <c r="R172" s="168">
        <v>0</v>
      </c>
      <c r="S172" s="168">
        <v>0</v>
      </c>
      <c r="T172" s="168">
        <v>0</v>
      </c>
      <c r="U172" s="168">
        <v>0</v>
      </c>
    </row>
    <row r="173" spans="1:21" s="31" customFormat="1" ht="93" customHeight="1">
      <c r="A173" s="185">
        <v>11</v>
      </c>
      <c r="B173" s="181" t="s">
        <v>239</v>
      </c>
      <c r="C173" s="182">
        <f t="shared" si="20"/>
        <v>5081760</v>
      </c>
      <c r="D173" s="167">
        <f t="shared" si="38"/>
        <v>2670000</v>
      </c>
      <c r="E173" s="193">
        <v>0</v>
      </c>
      <c r="F173" s="169">
        <v>0</v>
      </c>
      <c r="G173" s="168">
        <v>0</v>
      </c>
      <c r="H173" s="168">
        <v>0</v>
      </c>
      <c r="I173" s="168">
        <v>0</v>
      </c>
      <c r="J173" s="167">
        <v>2670000</v>
      </c>
      <c r="K173" s="168">
        <v>0</v>
      </c>
      <c r="L173" s="168">
        <v>0</v>
      </c>
      <c r="M173" s="168">
        <v>0</v>
      </c>
      <c r="N173" s="167">
        <v>1004.9</v>
      </c>
      <c r="O173" s="167">
        <v>2411760</v>
      </c>
      <c r="P173" s="168">
        <v>0</v>
      </c>
      <c r="Q173" s="168">
        <v>0</v>
      </c>
      <c r="R173" s="168">
        <v>0</v>
      </c>
      <c r="S173" s="168">
        <v>0</v>
      </c>
      <c r="T173" s="168">
        <v>0</v>
      </c>
      <c r="U173" s="168">
        <v>0</v>
      </c>
    </row>
    <row r="174" spans="1:21" s="31" customFormat="1" ht="96" customHeight="1">
      <c r="A174" s="185">
        <v>12</v>
      </c>
      <c r="B174" s="181" t="s">
        <v>240</v>
      </c>
      <c r="C174" s="182">
        <f t="shared" si="20"/>
        <v>689920</v>
      </c>
      <c r="D174" s="193">
        <v>0</v>
      </c>
      <c r="E174" s="193">
        <v>0</v>
      </c>
      <c r="F174" s="169">
        <v>0</v>
      </c>
      <c r="G174" s="168">
        <v>0</v>
      </c>
      <c r="H174" s="168">
        <v>0</v>
      </c>
      <c r="I174" s="168">
        <v>0</v>
      </c>
      <c r="J174" s="168">
        <v>0</v>
      </c>
      <c r="K174" s="168">
        <v>0</v>
      </c>
      <c r="L174" s="168">
        <v>0</v>
      </c>
      <c r="M174" s="168">
        <v>0</v>
      </c>
      <c r="N174" s="167">
        <v>246.4</v>
      </c>
      <c r="O174" s="167">
        <v>689920</v>
      </c>
      <c r="P174" s="168">
        <v>0</v>
      </c>
      <c r="Q174" s="168">
        <v>0</v>
      </c>
      <c r="R174" s="168">
        <v>0</v>
      </c>
      <c r="S174" s="168">
        <v>0</v>
      </c>
      <c r="T174" s="168">
        <v>0</v>
      </c>
      <c r="U174" s="168">
        <v>0</v>
      </c>
    </row>
    <row r="175" spans="1:21" s="31" customFormat="1" ht="156.75" customHeight="1">
      <c r="A175" s="165">
        <v>13</v>
      </c>
      <c r="B175" s="181" t="s">
        <v>241</v>
      </c>
      <c r="C175" s="182">
        <f t="shared" si="20"/>
        <v>4434875</v>
      </c>
      <c r="D175" s="167">
        <f t="shared" si="38"/>
        <v>869975</v>
      </c>
      <c r="E175" s="194">
        <v>869975</v>
      </c>
      <c r="F175" s="168">
        <v>0</v>
      </c>
      <c r="G175" s="168">
        <v>0</v>
      </c>
      <c r="H175" s="168">
        <v>0</v>
      </c>
      <c r="I175" s="168">
        <v>0</v>
      </c>
      <c r="J175" s="168">
        <v>0</v>
      </c>
      <c r="K175" s="168">
        <v>0</v>
      </c>
      <c r="L175" s="168">
        <v>0</v>
      </c>
      <c r="M175" s="168">
        <v>0</v>
      </c>
      <c r="N175" s="168">
        <v>0</v>
      </c>
      <c r="O175" s="168">
        <v>0</v>
      </c>
      <c r="P175" s="168">
        <v>0</v>
      </c>
      <c r="Q175" s="168">
        <v>0</v>
      </c>
      <c r="R175" s="174">
        <v>1398</v>
      </c>
      <c r="S175" s="174">
        <v>3564900</v>
      </c>
      <c r="T175" s="168">
        <v>0</v>
      </c>
      <c r="U175" s="168">
        <v>0</v>
      </c>
    </row>
    <row r="176" spans="1:21" s="9" customFormat="1" ht="147" customHeight="1">
      <c r="A176" s="165">
        <v>14</v>
      </c>
      <c r="B176" s="181" t="s">
        <v>242</v>
      </c>
      <c r="C176" s="182">
        <f t="shared" si="20"/>
        <v>1378021</v>
      </c>
      <c r="D176" s="168">
        <v>0</v>
      </c>
      <c r="E176" s="168">
        <v>0</v>
      </c>
      <c r="F176" s="168">
        <v>0</v>
      </c>
      <c r="G176" s="168">
        <v>0</v>
      </c>
      <c r="H176" s="168">
        <v>0</v>
      </c>
      <c r="I176" s="168">
        <v>0</v>
      </c>
      <c r="J176" s="168">
        <v>0</v>
      </c>
      <c r="K176" s="168">
        <v>0</v>
      </c>
      <c r="L176" s="168">
        <v>0</v>
      </c>
      <c r="M176" s="168">
        <v>0</v>
      </c>
      <c r="N176" s="167">
        <v>715</v>
      </c>
      <c r="O176" s="167">
        <v>1378021</v>
      </c>
      <c r="P176" s="168">
        <v>0</v>
      </c>
      <c r="Q176" s="168">
        <v>0</v>
      </c>
      <c r="R176" s="168">
        <v>0</v>
      </c>
      <c r="S176" s="168">
        <v>0</v>
      </c>
      <c r="T176" s="168">
        <v>0</v>
      </c>
      <c r="U176" s="168">
        <v>0</v>
      </c>
    </row>
    <row r="177" spans="1:22" s="31" customFormat="1" ht="91.5" customHeight="1">
      <c r="A177" s="165">
        <v>15</v>
      </c>
      <c r="B177" s="181" t="s">
        <v>243</v>
      </c>
      <c r="C177" s="182">
        <f t="shared" si="20"/>
        <v>469200</v>
      </c>
      <c r="D177" s="176">
        <v>0</v>
      </c>
      <c r="E177" s="176">
        <v>0</v>
      </c>
      <c r="F177" s="168">
        <v>0</v>
      </c>
      <c r="G177" s="168">
        <v>0</v>
      </c>
      <c r="H177" s="168">
        <v>0</v>
      </c>
      <c r="I177" s="168">
        <v>0</v>
      </c>
      <c r="J177" s="168">
        <v>0</v>
      </c>
      <c r="K177" s="168">
        <v>0</v>
      </c>
      <c r="L177" s="168">
        <v>0</v>
      </c>
      <c r="M177" s="168">
        <v>0</v>
      </c>
      <c r="N177" s="167">
        <v>391</v>
      </c>
      <c r="O177" s="167">
        <v>469200</v>
      </c>
      <c r="P177" s="168">
        <v>0</v>
      </c>
      <c r="Q177" s="168">
        <v>0</v>
      </c>
      <c r="R177" s="168">
        <v>0</v>
      </c>
      <c r="S177" s="168">
        <v>0</v>
      </c>
      <c r="T177" s="168">
        <v>0</v>
      </c>
      <c r="U177" s="168">
        <v>0</v>
      </c>
    </row>
    <row r="178" spans="1:22" s="31" customFormat="1" ht="141" customHeight="1">
      <c r="A178" s="165">
        <v>16</v>
      </c>
      <c r="B178" s="181" t="s">
        <v>244</v>
      </c>
      <c r="C178" s="182">
        <v>0</v>
      </c>
      <c r="D178" s="167">
        <v>0</v>
      </c>
      <c r="E178" s="176">
        <v>0</v>
      </c>
      <c r="F178" s="168">
        <v>0</v>
      </c>
      <c r="G178" s="168">
        <v>0</v>
      </c>
      <c r="H178" s="168">
        <v>0</v>
      </c>
      <c r="I178" s="168">
        <v>0</v>
      </c>
      <c r="J178" s="167"/>
      <c r="K178" s="168">
        <v>0</v>
      </c>
      <c r="L178" s="168">
        <v>0</v>
      </c>
      <c r="M178" s="168">
        <v>0</v>
      </c>
      <c r="N178" s="167">
        <v>0</v>
      </c>
      <c r="O178" s="167">
        <v>0</v>
      </c>
      <c r="P178" s="168">
        <v>0</v>
      </c>
      <c r="Q178" s="168">
        <v>0</v>
      </c>
      <c r="R178" s="168">
        <v>0</v>
      </c>
      <c r="S178" s="168">
        <v>0</v>
      </c>
      <c r="T178" s="168">
        <v>0</v>
      </c>
      <c r="U178" s="168">
        <v>0</v>
      </c>
    </row>
    <row r="179" spans="1:22" s="31" customFormat="1" ht="138" customHeight="1">
      <c r="A179" s="165">
        <v>17</v>
      </c>
      <c r="B179" s="181" t="s">
        <v>245</v>
      </c>
      <c r="C179" s="182">
        <f t="shared" si="20"/>
        <v>4578000</v>
      </c>
      <c r="D179" s="167">
        <f t="shared" si="38"/>
        <v>2442000</v>
      </c>
      <c r="E179" s="176">
        <v>0</v>
      </c>
      <c r="F179" s="168">
        <v>0</v>
      </c>
      <c r="G179" s="168">
        <v>0</v>
      </c>
      <c r="H179" s="168">
        <v>0</v>
      </c>
      <c r="I179" s="168">
        <v>0</v>
      </c>
      <c r="J179" s="167">
        <v>2442000</v>
      </c>
      <c r="K179" s="168">
        <v>0</v>
      </c>
      <c r="L179" s="168">
        <v>0</v>
      </c>
      <c r="M179" s="168">
        <v>0</v>
      </c>
      <c r="N179" s="167">
        <v>890</v>
      </c>
      <c r="O179" s="167">
        <v>2136000</v>
      </c>
      <c r="P179" s="168">
        <v>0</v>
      </c>
      <c r="Q179" s="168">
        <v>0</v>
      </c>
      <c r="R179" s="168">
        <v>0</v>
      </c>
      <c r="S179" s="168">
        <v>0</v>
      </c>
      <c r="T179" s="168">
        <v>0</v>
      </c>
      <c r="U179" s="168">
        <v>0</v>
      </c>
    </row>
    <row r="180" spans="1:22" s="31" customFormat="1" ht="148.5" customHeight="1">
      <c r="A180" s="195">
        <v>18</v>
      </c>
      <c r="B180" s="196" t="s">
        <v>246</v>
      </c>
      <c r="C180" s="182">
        <f t="shared" si="20"/>
        <v>1632000</v>
      </c>
      <c r="D180" s="197">
        <v>0</v>
      </c>
      <c r="E180" s="197">
        <v>0</v>
      </c>
      <c r="F180" s="197">
        <v>0</v>
      </c>
      <c r="G180" s="197">
        <v>0</v>
      </c>
      <c r="H180" s="197">
        <v>0</v>
      </c>
      <c r="I180" s="197">
        <v>0</v>
      </c>
      <c r="J180" s="197">
        <v>0</v>
      </c>
      <c r="K180" s="197">
        <v>0</v>
      </c>
      <c r="L180" s="198">
        <v>0</v>
      </c>
      <c r="M180" s="198">
        <v>0</v>
      </c>
      <c r="N180" s="199">
        <v>680</v>
      </c>
      <c r="O180" s="199">
        <v>1632000</v>
      </c>
      <c r="P180" s="198">
        <v>0</v>
      </c>
      <c r="Q180" s="198">
        <v>0</v>
      </c>
      <c r="R180" s="175">
        <v>0</v>
      </c>
      <c r="S180" s="175">
        <v>0</v>
      </c>
      <c r="T180" s="198">
        <v>0</v>
      </c>
      <c r="U180" s="198">
        <v>0</v>
      </c>
    </row>
    <row r="181" spans="1:22" s="31" customFormat="1" ht="166.5" customHeight="1">
      <c r="A181" s="200">
        <v>19</v>
      </c>
      <c r="B181" s="201" t="s">
        <v>255</v>
      </c>
      <c r="C181" s="182">
        <f t="shared" si="20"/>
        <v>7640000</v>
      </c>
      <c r="D181" s="176">
        <v>0</v>
      </c>
      <c r="E181" s="176">
        <v>0</v>
      </c>
      <c r="F181" s="176">
        <v>0</v>
      </c>
      <c r="G181" s="176">
        <v>0</v>
      </c>
      <c r="H181" s="176">
        <v>0</v>
      </c>
      <c r="I181" s="176">
        <v>0</v>
      </c>
      <c r="J181" s="176">
        <v>0</v>
      </c>
      <c r="K181" s="176">
        <v>0</v>
      </c>
      <c r="L181" s="194">
        <v>4</v>
      </c>
      <c r="M181" s="194">
        <v>7640000</v>
      </c>
      <c r="N181" s="176">
        <v>0</v>
      </c>
      <c r="O181" s="176">
        <v>0</v>
      </c>
      <c r="P181" s="176">
        <v>0</v>
      </c>
      <c r="Q181" s="176">
        <v>0</v>
      </c>
      <c r="R181" s="176">
        <v>0</v>
      </c>
      <c r="S181" s="176">
        <v>0</v>
      </c>
      <c r="T181" s="176">
        <v>0</v>
      </c>
      <c r="U181" s="176">
        <v>0</v>
      </c>
    </row>
    <row r="182" spans="1:22" s="31" customFormat="1" ht="52.5" customHeight="1">
      <c r="A182" s="178"/>
      <c r="B182" s="202" t="s">
        <v>208</v>
      </c>
      <c r="C182" s="163">
        <f t="shared" si="20"/>
        <v>34262828.370000005</v>
      </c>
      <c r="D182" s="163">
        <f t="shared" si="38"/>
        <v>10324242.279999999</v>
      </c>
      <c r="E182" s="203">
        <v>3092202.28</v>
      </c>
      <c r="F182" s="177">
        <v>419040</v>
      </c>
      <c r="G182" s="177"/>
      <c r="H182" s="177">
        <v>396000</v>
      </c>
      <c r="I182" s="177"/>
      <c r="J182" s="177">
        <f>SUM(J168:J181)</f>
        <v>6417000</v>
      </c>
      <c r="K182" s="177"/>
      <c r="L182" s="177"/>
      <c r="M182" s="177">
        <v>7640000</v>
      </c>
      <c r="N182" s="177">
        <f>SUM(N163:N181)</f>
        <v>5878.9</v>
      </c>
      <c r="O182" s="177">
        <f>SUM(O163:O181)</f>
        <v>12733686.09</v>
      </c>
      <c r="P182" s="177"/>
      <c r="Q182" s="177"/>
      <c r="R182" s="177">
        <f>SUM(R163:R181)</f>
        <v>1398</v>
      </c>
      <c r="S182" s="177">
        <f>SUM(S163:S181)</f>
        <v>3564900</v>
      </c>
      <c r="T182" s="177"/>
      <c r="U182" s="177"/>
      <c r="V182" s="91"/>
    </row>
    <row r="183" spans="1:22" s="31" customFormat="1" ht="75" customHeight="1">
      <c r="A183" s="285"/>
      <c r="B183" s="285"/>
      <c r="C183" s="204"/>
      <c r="D183" s="204"/>
      <c r="E183" s="204"/>
      <c r="F183" s="204"/>
      <c r="G183" s="204"/>
      <c r="H183" s="204"/>
      <c r="I183" s="204"/>
      <c r="J183" s="204"/>
      <c r="K183" s="204"/>
      <c r="L183" s="205"/>
      <c r="M183" s="204"/>
      <c r="N183" s="204"/>
      <c r="O183" s="204"/>
      <c r="P183" s="204"/>
      <c r="Q183" s="204"/>
      <c r="R183" s="204"/>
      <c r="S183" s="206"/>
      <c r="T183" s="204"/>
      <c r="U183" s="204"/>
    </row>
    <row r="184" spans="1:22" s="2" customFormat="1" ht="14.25" customHeight="1">
      <c r="A184" s="207"/>
      <c r="B184" s="208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10"/>
      <c r="T184" s="210"/>
      <c r="U184" s="210"/>
    </row>
    <row r="185" spans="1:22" s="2" customFormat="1" ht="73.5" customHeight="1">
      <c r="A185" s="289" t="s">
        <v>282</v>
      </c>
      <c r="B185" s="289"/>
      <c r="C185" s="290"/>
      <c r="D185" s="291"/>
      <c r="E185" s="38"/>
      <c r="F185" s="38"/>
      <c r="G185" s="38"/>
      <c r="H185" s="38"/>
      <c r="I185" s="38"/>
      <c r="J185" s="286"/>
      <c r="K185" s="287"/>
      <c r="L185" s="287"/>
      <c r="M185" s="287"/>
      <c r="N185" s="287"/>
      <c r="O185" s="287"/>
      <c r="P185" s="288"/>
      <c r="Q185" s="288"/>
      <c r="R185" s="36"/>
      <c r="S185" s="292" t="s">
        <v>268</v>
      </c>
      <c r="T185" s="292"/>
      <c r="U185" s="292"/>
    </row>
    <row r="186" spans="1:22" s="2" customFormat="1" ht="28.5" customHeight="1">
      <c r="A186" s="75"/>
      <c r="B186" s="70"/>
      <c r="C186" s="36"/>
      <c r="D186" s="36"/>
      <c r="E186" s="36"/>
      <c r="F186" s="36"/>
      <c r="G186" s="36"/>
      <c r="H186" s="36"/>
      <c r="I186" s="36"/>
      <c r="J186" s="37"/>
      <c r="K186" s="288"/>
      <c r="L186" s="288"/>
      <c r="M186" s="288"/>
      <c r="N186" s="36"/>
      <c r="O186" s="36"/>
      <c r="P186" s="36"/>
      <c r="Q186" s="36"/>
      <c r="R186" s="36"/>
      <c r="S186" s="36"/>
      <c r="T186" s="36"/>
      <c r="U186" s="36"/>
    </row>
    <row r="187" spans="1:22" s="2" customFormat="1" ht="20.25">
      <c r="A187" s="76"/>
      <c r="B187" s="68"/>
      <c r="L187" s="3"/>
    </row>
    <row r="188" spans="1:22" s="2" customFormat="1" ht="20.25">
      <c r="A188" s="76"/>
      <c r="B188" s="68"/>
      <c r="L188" s="3"/>
    </row>
    <row r="189" spans="1:22" s="2" customFormat="1" ht="20.25">
      <c r="A189" s="76"/>
      <c r="B189" s="68"/>
      <c r="L189" s="3"/>
    </row>
    <row r="190" spans="1:22" s="2" customFormat="1" ht="20.25">
      <c r="A190" s="76"/>
      <c r="B190" s="68"/>
      <c r="L190" s="3"/>
    </row>
    <row r="191" spans="1:22" s="2" customFormat="1" ht="20.25">
      <c r="A191" s="76"/>
      <c r="B191" s="68"/>
      <c r="L191" s="3"/>
    </row>
    <row r="192" spans="1:22" s="2" customFormat="1" ht="20.25">
      <c r="A192" s="76"/>
      <c r="B192" s="68"/>
      <c r="L192" s="3"/>
    </row>
    <row r="193" spans="1:12" s="2" customFormat="1" ht="20.25">
      <c r="A193" s="76"/>
      <c r="B193" s="68"/>
      <c r="L193" s="3"/>
    </row>
    <row r="194" spans="1:12" s="2" customFormat="1" ht="20.25">
      <c r="A194" s="76"/>
      <c r="B194" s="68"/>
      <c r="L194" s="3"/>
    </row>
    <row r="195" spans="1:12" s="2" customFormat="1" ht="20.25">
      <c r="A195" s="76"/>
      <c r="B195" s="68"/>
      <c r="L195" s="3"/>
    </row>
    <row r="196" spans="1:12" s="2" customFormat="1" ht="20.25">
      <c r="A196" s="76"/>
      <c r="B196" s="68"/>
      <c r="L196" s="3"/>
    </row>
    <row r="197" spans="1:12">
      <c r="L197" s="92"/>
    </row>
  </sheetData>
  <autoFilter ref="A29:U160"/>
  <mergeCells count="73">
    <mergeCell ref="P25:Q27"/>
    <mergeCell ref="A110:B110"/>
    <mergeCell ref="A44:B44"/>
    <mergeCell ref="D24:U24"/>
    <mergeCell ref="A22:U22"/>
    <mergeCell ref="A42:B42"/>
    <mergeCell ref="A35:B35"/>
    <mergeCell ref="A40:B40"/>
    <mergeCell ref="D26:D27"/>
    <mergeCell ref="L25:M27"/>
    <mergeCell ref="G23:T23"/>
    <mergeCell ref="R25:S27"/>
    <mergeCell ref="C24:C27"/>
    <mergeCell ref="N25:O27"/>
    <mergeCell ref="T25:U27"/>
    <mergeCell ref="D25:K25"/>
    <mergeCell ref="A91:B91"/>
    <mergeCell ref="O1:U1"/>
    <mergeCell ref="O16:U16"/>
    <mergeCell ref="A19:U19"/>
    <mergeCell ref="A21:U21"/>
    <mergeCell ref="J17:U17"/>
    <mergeCell ref="A18:U18"/>
    <mergeCell ref="A20:U20"/>
    <mergeCell ref="O2:U2"/>
    <mergeCell ref="O3:U3"/>
    <mergeCell ref="O4:U4"/>
    <mergeCell ref="O5:U5"/>
    <mergeCell ref="O7:U7"/>
    <mergeCell ref="O11:U11"/>
    <mergeCell ref="O10:U10"/>
    <mergeCell ref="O12:U12"/>
    <mergeCell ref="A86:B86"/>
    <mergeCell ref="A24:A28"/>
    <mergeCell ref="A70:B70"/>
    <mergeCell ref="A56:B56"/>
    <mergeCell ref="A30:B30"/>
    <mergeCell ref="A36:B36"/>
    <mergeCell ref="J185:O185"/>
    <mergeCell ref="P185:Q185"/>
    <mergeCell ref="K186:M186"/>
    <mergeCell ref="A185:D185"/>
    <mergeCell ref="S185:U185"/>
    <mergeCell ref="A159:B159"/>
    <mergeCell ref="A183:B183"/>
    <mergeCell ref="A118:B118"/>
    <mergeCell ref="A112:B112"/>
    <mergeCell ref="A146:B146"/>
    <mergeCell ref="A153:B153"/>
    <mergeCell ref="A142:B142"/>
    <mergeCell ref="A148:B148"/>
    <mergeCell ref="A138:B138"/>
    <mergeCell ref="A130:B130"/>
    <mergeCell ref="A126:B126"/>
    <mergeCell ref="A135:B135"/>
    <mergeCell ref="A133:B133"/>
    <mergeCell ref="A122:B122"/>
    <mergeCell ref="O13:U13"/>
    <mergeCell ref="O14:U14"/>
    <mergeCell ref="O15:U15"/>
    <mergeCell ref="O9:U9"/>
    <mergeCell ref="A155:B155"/>
    <mergeCell ref="A94:B94"/>
    <mergeCell ref="A101:B101"/>
    <mergeCell ref="E26:K26"/>
    <mergeCell ref="B24:B28"/>
    <mergeCell ref="A105:B105"/>
    <mergeCell ref="A58:B58"/>
    <mergeCell ref="A83:B83"/>
    <mergeCell ref="A78:B78"/>
    <mergeCell ref="A66:B66"/>
    <mergeCell ref="A64:B64"/>
    <mergeCell ref="A72:B72"/>
  </mergeCells>
  <phoneticPr fontId="4" type="noConversion"/>
  <printOptions horizontalCentered="1"/>
  <pageMargins left="0.78740157480314965" right="0.78740157480314965" top="1.1811023622047245" bottom="0.39370078740157483" header="0.78740157480314965" footer="0"/>
  <pageSetup paperSize="9" scale="15" fitToHeight="19" orientation="landscape" useFirstPageNumber="1" r:id="rId1"/>
  <headerFooter differentFirst="1">
    <oddHeader>&amp;C&amp;P</oddHeader>
  </headerFooter>
  <rowBreaks count="1" manualBreakCount="1">
    <brk id="163" max="20" man="1"/>
  </rowBreaks>
  <ignoredErrors>
    <ignoredError sqref="R35 U35 D164:D175 D179 J182 L35:M35 D32:D34" formulaRange="1"/>
    <ignoredError sqref="R164:U1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CX58"/>
  <sheetViews>
    <sheetView view="pageBreakPreview" topLeftCell="E3" zoomScale="40" zoomScaleNormal="35" zoomScaleSheetLayoutView="40" zoomScalePageLayoutView="35" workbookViewId="0">
      <selection activeCell="J13" sqref="J13"/>
    </sheetView>
  </sheetViews>
  <sheetFormatPr defaultRowHeight="36" customHeight="1"/>
  <cols>
    <col min="1" max="2" width="0" style="24" hidden="1" customWidth="1"/>
    <col min="3" max="3" width="28.140625" style="25" customWidth="1"/>
    <col min="4" max="4" width="98.85546875" style="64" customWidth="1"/>
    <col min="5" max="5" width="66.42578125" style="47" customWidth="1"/>
    <col min="6" max="6" width="66.7109375" style="47" customWidth="1"/>
    <col min="7" max="7" width="62.85546875" style="47" customWidth="1"/>
    <col min="8" max="8" width="70.5703125" style="47" customWidth="1"/>
    <col min="9" max="9" width="67" style="47" customWidth="1"/>
    <col min="10" max="10" width="56" style="47" customWidth="1"/>
    <col min="11" max="11" width="59.42578125" style="47" customWidth="1"/>
    <col min="12" max="12" width="66.42578125" style="47" customWidth="1"/>
    <col min="13" max="13" width="63.28515625" style="47" customWidth="1"/>
    <col min="14" max="16384" width="9.140625" style="26"/>
  </cols>
  <sheetData>
    <row r="1" spans="1:15" ht="92.25" hidden="1" customHeight="1">
      <c r="I1" s="319" t="s">
        <v>168</v>
      </c>
      <c r="J1" s="319"/>
      <c r="K1" s="319"/>
    </row>
    <row r="2" spans="1:15" ht="123.75" hidden="1" customHeight="1">
      <c r="D2" s="65"/>
      <c r="I2" s="320" t="s">
        <v>169</v>
      </c>
      <c r="J2" s="320"/>
      <c r="K2" s="320"/>
      <c r="L2" s="48"/>
      <c r="M2" s="48"/>
      <c r="N2" s="27"/>
      <c r="O2" s="27"/>
    </row>
    <row r="3" spans="1:15" s="14" customFormat="1" ht="63" customHeight="1">
      <c r="A3" s="13"/>
      <c r="B3" s="13"/>
      <c r="C3" s="42"/>
      <c r="D3" s="84"/>
      <c r="E3" s="85"/>
      <c r="F3" s="86"/>
      <c r="G3" s="87"/>
      <c r="H3" s="87"/>
      <c r="I3" s="321"/>
      <c r="J3" s="321"/>
      <c r="K3" s="317" t="s">
        <v>190</v>
      </c>
      <c r="L3" s="317"/>
      <c r="M3" s="317"/>
    </row>
    <row r="4" spans="1:15" s="14" customFormat="1" ht="49.5" customHeight="1">
      <c r="A4" s="13"/>
      <c r="B4" s="13"/>
      <c r="C4" s="245"/>
      <c r="D4" s="246"/>
      <c r="E4" s="247"/>
      <c r="F4" s="248"/>
      <c r="G4" s="248"/>
      <c r="H4" s="248"/>
      <c r="I4" s="314"/>
      <c r="J4" s="314"/>
      <c r="K4" s="314" t="s">
        <v>260</v>
      </c>
      <c r="L4" s="314"/>
      <c r="M4" s="314"/>
    </row>
    <row r="5" spans="1:15" s="14" customFormat="1" ht="49.5" customHeight="1">
      <c r="A5" s="13"/>
      <c r="B5" s="13"/>
      <c r="C5" s="245"/>
      <c r="D5" s="246"/>
      <c r="E5" s="247"/>
      <c r="F5" s="248"/>
      <c r="G5" s="248"/>
      <c r="H5" s="248"/>
      <c r="I5" s="249"/>
      <c r="J5" s="249"/>
      <c r="K5" s="314" t="s">
        <v>189</v>
      </c>
      <c r="L5" s="314"/>
      <c r="M5" s="314"/>
    </row>
    <row r="6" spans="1:15" s="14" customFormat="1" ht="49.5" customHeight="1">
      <c r="A6" s="13"/>
      <c r="B6" s="13"/>
      <c r="C6" s="245"/>
      <c r="D6" s="246"/>
      <c r="E6" s="247"/>
      <c r="F6" s="248"/>
      <c r="G6" s="248"/>
      <c r="H6" s="248"/>
      <c r="I6" s="249"/>
      <c r="J6" s="249"/>
      <c r="K6" s="314" t="s">
        <v>187</v>
      </c>
      <c r="L6" s="314"/>
      <c r="M6" s="314"/>
    </row>
    <row r="7" spans="1:15" s="14" customFormat="1" ht="132.75" customHeight="1">
      <c r="A7" s="13"/>
      <c r="B7" s="13"/>
      <c r="C7" s="245"/>
      <c r="D7" s="246"/>
      <c r="E7" s="247"/>
      <c r="F7" s="248"/>
      <c r="G7" s="248"/>
      <c r="H7" s="248"/>
      <c r="I7" s="249"/>
      <c r="J7" s="249"/>
      <c r="K7" s="314" t="s">
        <v>293</v>
      </c>
      <c r="L7" s="314"/>
      <c r="M7" s="314"/>
    </row>
    <row r="8" spans="1:15" s="14" customFormat="1" ht="49.5" customHeight="1">
      <c r="A8" s="41"/>
      <c r="B8" s="41"/>
      <c r="C8" s="245"/>
      <c r="D8" s="246"/>
      <c r="E8" s="247"/>
      <c r="F8" s="248"/>
      <c r="G8" s="248"/>
      <c r="H8" s="248"/>
      <c r="I8" s="249"/>
      <c r="J8" s="249"/>
      <c r="K8" s="249"/>
      <c r="L8" s="249"/>
      <c r="M8" s="249"/>
    </row>
    <row r="9" spans="1:15" s="14" customFormat="1" ht="57.75" customHeight="1">
      <c r="A9" s="41"/>
      <c r="B9" s="41"/>
      <c r="C9" s="245"/>
      <c r="D9" s="246"/>
      <c r="E9" s="247"/>
      <c r="F9" s="248"/>
      <c r="G9" s="248"/>
      <c r="H9" s="248"/>
      <c r="I9" s="249"/>
      <c r="J9" s="249"/>
      <c r="K9" s="317" t="s">
        <v>262</v>
      </c>
      <c r="L9" s="317"/>
      <c r="M9" s="317"/>
    </row>
    <row r="10" spans="1:15" s="14" customFormat="1" ht="49.5" customHeight="1">
      <c r="A10" s="41"/>
      <c r="B10" s="41"/>
      <c r="C10" s="245"/>
      <c r="D10" s="246"/>
      <c r="E10" s="247"/>
      <c r="F10" s="248"/>
      <c r="G10" s="248"/>
      <c r="H10" s="248"/>
      <c r="I10" s="249"/>
      <c r="J10" s="249"/>
      <c r="K10" s="249"/>
      <c r="L10" s="249"/>
      <c r="M10" s="249"/>
    </row>
    <row r="11" spans="1:15" s="14" customFormat="1" ht="60" customHeight="1">
      <c r="A11" s="41"/>
      <c r="B11" s="41"/>
      <c r="C11" s="245"/>
      <c r="D11" s="246"/>
      <c r="E11" s="247"/>
      <c r="F11" s="248"/>
      <c r="G11" s="248"/>
      <c r="H11" s="248"/>
      <c r="I11" s="249"/>
      <c r="J11" s="249"/>
      <c r="K11" s="314" t="s">
        <v>184</v>
      </c>
      <c r="L11" s="314"/>
      <c r="M11" s="314"/>
    </row>
    <row r="12" spans="1:15" s="14" customFormat="1" ht="60" customHeight="1">
      <c r="A12" s="41"/>
      <c r="B12" s="41"/>
      <c r="C12" s="245"/>
      <c r="D12" s="246"/>
      <c r="E12" s="247"/>
      <c r="F12" s="248"/>
      <c r="G12" s="248"/>
      <c r="H12" s="248"/>
      <c r="I12" s="249"/>
      <c r="J12" s="249"/>
      <c r="K12" s="314" t="s">
        <v>188</v>
      </c>
      <c r="L12" s="314"/>
      <c r="M12" s="314"/>
    </row>
    <row r="13" spans="1:15" s="14" customFormat="1" ht="62.25" customHeight="1">
      <c r="A13" s="41"/>
      <c r="B13" s="41"/>
      <c r="C13" s="245"/>
      <c r="D13" s="246"/>
      <c r="E13" s="247"/>
      <c r="F13" s="248"/>
      <c r="G13" s="248"/>
      <c r="H13" s="248"/>
      <c r="I13" s="249"/>
      <c r="J13" s="249"/>
      <c r="K13" s="314" t="s">
        <v>189</v>
      </c>
      <c r="L13" s="314"/>
      <c r="M13" s="314"/>
    </row>
    <row r="14" spans="1:15" s="14" customFormat="1" ht="60" customHeight="1">
      <c r="A14" s="41"/>
      <c r="B14" s="41"/>
      <c r="C14" s="245"/>
      <c r="D14" s="246"/>
      <c r="E14" s="247"/>
      <c r="F14" s="248"/>
      <c r="G14" s="248"/>
      <c r="H14" s="248"/>
      <c r="I14" s="249"/>
      <c r="J14" s="249"/>
      <c r="K14" s="314" t="s">
        <v>187</v>
      </c>
      <c r="L14" s="314"/>
      <c r="M14" s="314"/>
    </row>
    <row r="15" spans="1:15" s="14" customFormat="1" ht="66.75" customHeight="1">
      <c r="A15" s="41"/>
      <c r="B15" s="41"/>
      <c r="C15" s="245"/>
      <c r="D15" s="246"/>
      <c r="E15" s="247"/>
      <c r="F15" s="248"/>
      <c r="G15" s="248"/>
      <c r="H15" s="248"/>
      <c r="I15" s="249"/>
      <c r="J15" s="249"/>
      <c r="K15" s="314" t="s">
        <v>251</v>
      </c>
      <c r="L15" s="314"/>
      <c r="M15" s="314"/>
    </row>
    <row r="16" spans="1:15" s="14" customFormat="1" ht="178.5" customHeight="1">
      <c r="A16" s="41"/>
      <c r="B16" s="41"/>
      <c r="C16" s="245"/>
      <c r="D16" s="246"/>
      <c r="E16" s="247"/>
      <c r="F16" s="248"/>
      <c r="G16" s="248"/>
      <c r="H16" s="248"/>
      <c r="I16" s="249"/>
      <c r="J16" s="249"/>
      <c r="K16" s="317" t="s">
        <v>257</v>
      </c>
      <c r="L16" s="317"/>
      <c r="M16" s="317"/>
    </row>
    <row r="17" spans="1:13" s="14" customFormat="1" ht="49.5" customHeight="1">
      <c r="A17" s="13"/>
      <c r="B17" s="13"/>
      <c r="C17" s="245"/>
      <c r="D17" s="246"/>
      <c r="E17" s="247"/>
      <c r="F17" s="248"/>
      <c r="G17" s="248"/>
      <c r="H17" s="248"/>
      <c r="I17" s="249"/>
      <c r="J17" s="249"/>
      <c r="K17" s="318" t="s">
        <v>295</v>
      </c>
      <c r="L17" s="318"/>
      <c r="M17" s="318"/>
    </row>
    <row r="18" spans="1:13" s="14" customFormat="1" ht="66" customHeight="1">
      <c r="A18" s="13"/>
      <c r="B18" s="13"/>
      <c r="C18" s="315" t="s">
        <v>225</v>
      </c>
      <c r="D18" s="316"/>
      <c r="E18" s="316"/>
      <c r="F18" s="316"/>
      <c r="G18" s="316"/>
      <c r="H18" s="316"/>
      <c r="I18" s="316"/>
      <c r="J18" s="316"/>
      <c r="K18" s="316"/>
      <c r="L18" s="316"/>
      <c r="M18" s="316"/>
    </row>
    <row r="19" spans="1:13" s="14" customFormat="1" ht="127.5" customHeight="1">
      <c r="A19" s="13"/>
      <c r="B19" s="13"/>
      <c r="C19" s="327" t="s">
        <v>292</v>
      </c>
      <c r="D19" s="327"/>
      <c r="E19" s="327"/>
      <c r="F19" s="327"/>
      <c r="G19" s="327"/>
      <c r="H19" s="327"/>
      <c r="I19" s="327"/>
      <c r="J19" s="327"/>
      <c r="K19" s="327"/>
      <c r="L19" s="327"/>
      <c r="M19" s="327"/>
    </row>
    <row r="20" spans="1:13" s="14" customFormat="1" ht="101.25" customHeight="1">
      <c r="A20" s="322" t="s">
        <v>155</v>
      </c>
      <c r="B20" s="322" t="s">
        <v>156</v>
      </c>
      <c r="C20" s="325" t="s">
        <v>2</v>
      </c>
      <c r="D20" s="326" t="s">
        <v>170</v>
      </c>
      <c r="E20" s="328" t="s">
        <v>283</v>
      </c>
      <c r="F20" s="328" t="s">
        <v>172</v>
      </c>
      <c r="G20" s="328"/>
      <c r="H20" s="328"/>
      <c r="I20" s="328"/>
      <c r="J20" s="328"/>
      <c r="K20" s="328"/>
      <c r="L20" s="328"/>
      <c r="M20" s="328"/>
    </row>
    <row r="21" spans="1:13" s="14" customFormat="1" ht="113.25" customHeight="1">
      <c r="A21" s="323"/>
      <c r="B21" s="323"/>
      <c r="C21" s="325"/>
      <c r="D21" s="326"/>
      <c r="E21" s="328"/>
      <c r="F21" s="328" t="s">
        <v>284</v>
      </c>
      <c r="G21" s="328" t="s">
        <v>171</v>
      </c>
      <c r="H21" s="328"/>
      <c r="I21" s="328"/>
      <c r="J21" s="328"/>
      <c r="K21" s="328"/>
      <c r="L21" s="328"/>
      <c r="M21" s="328" t="s">
        <v>285</v>
      </c>
    </row>
    <row r="22" spans="1:13" s="14" customFormat="1" ht="246" customHeight="1">
      <c r="A22" s="323"/>
      <c r="B22" s="323"/>
      <c r="C22" s="325"/>
      <c r="D22" s="326"/>
      <c r="E22" s="328"/>
      <c r="F22" s="328"/>
      <c r="G22" s="335" t="s">
        <v>286</v>
      </c>
      <c r="H22" s="328" t="s">
        <v>287</v>
      </c>
      <c r="I22" s="328" t="s">
        <v>288</v>
      </c>
      <c r="J22" s="334" t="s">
        <v>289</v>
      </c>
      <c r="K22" s="334" t="s">
        <v>290</v>
      </c>
      <c r="L22" s="334" t="s">
        <v>291</v>
      </c>
      <c r="M22" s="328"/>
    </row>
    <row r="23" spans="1:13" s="14" customFormat="1" ht="291.75" customHeight="1">
      <c r="A23" s="323"/>
      <c r="B23" s="323"/>
      <c r="C23" s="325"/>
      <c r="D23" s="326"/>
      <c r="E23" s="328"/>
      <c r="F23" s="328"/>
      <c r="G23" s="336"/>
      <c r="H23" s="328"/>
      <c r="I23" s="338"/>
      <c r="J23" s="334"/>
      <c r="K23" s="334"/>
      <c r="L23" s="334"/>
      <c r="M23" s="328"/>
    </row>
    <row r="24" spans="1:13" s="14" customFormat="1" ht="228" customHeight="1">
      <c r="A24" s="323"/>
      <c r="B24" s="323"/>
      <c r="C24" s="325"/>
      <c r="D24" s="326"/>
      <c r="E24" s="328"/>
      <c r="F24" s="328"/>
      <c r="G24" s="337"/>
      <c r="H24" s="328"/>
      <c r="I24" s="338"/>
      <c r="J24" s="334"/>
      <c r="K24" s="334"/>
      <c r="L24" s="334"/>
      <c r="M24" s="328"/>
    </row>
    <row r="25" spans="1:13" s="14" customFormat="1" ht="69.75" customHeight="1">
      <c r="A25" s="324"/>
      <c r="B25" s="324"/>
      <c r="C25" s="325"/>
      <c r="D25" s="326"/>
      <c r="E25" s="213" t="s">
        <v>9</v>
      </c>
      <c r="F25" s="213" t="s">
        <v>9</v>
      </c>
      <c r="G25" s="213" t="s">
        <v>9</v>
      </c>
      <c r="H25" s="213" t="s">
        <v>9</v>
      </c>
      <c r="I25" s="213" t="s">
        <v>9</v>
      </c>
      <c r="J25" s="213" t="s">
        <v>9</v>
      </c>
      <c r="K25" s="214" t="s">
        <v>9</v>
      </c>
      <c r="L25" s="214" t="s">
        <v>9</v>
      </c>
      <c r="M25" s="214" t="s">
        <v>9</v>
      </c>
    </row>
    <row r="26" spans="1:13" s="63" customFormat="1" ht="75" customHeight="1">
      <c r="A26" s="62"/>
      <c r="B26" s="62"/>
      <c r="C26" s="215">
        <v>1</v>
      </c>
      <c r="D26" s="215">
        <v>2</v>
      </c>
      <c r="E26" s="215">
        <v>3</v>
      </c>
      <c r="F26" s="215">
        <v>4</v>
      </c>
      <c r="G26" s="215">
        <v>5</v>
      </c>
      <c r="H26" s="215">
        <v>6</v>
      </c>
      <c r="I26" s="215">
        <v>7</v>
      </c>
      <c r="J26" s="215">
        <v>8</v>
      </c>
      <c r="K26" s="216">
        <v>9</v>
      </c>
      <c r="L26" s="216">
        <v>10</v>
      </c>
      <c r="M26" s="216">
        <v>11</v>
      </c>
    </row>
    <row r="27" spans="1:13" s="14" customFormat="1" ht="199.5" customHeight="1">
      <c r="A27" s="15"/>
      <c r="B27" s="15"/>
      <c r="C27" s="341" t="s">
        <v>174</v>
      </c>
      <c r="D27" s="341"/>
      <c r="E27" s="217">
        <f>E32+E52</f>
        <v>2502142.5</v>
      </c>
      <c r="F27" s="217">
        <f>F32+F52</f>
        <v>1751824.98</v>
      </c>
      <c r="G27" s="218">
        <f>-G32+G52</f>
        <v>0</v>
      </c>
      <c r="H27" s="217">
        <f>-H32+H52</f>
        <v>120000</v>
      </c>
      <c r="I27" s="217">
        <f>I32+I52</f>
        <v>1231824.98</v>
      </c>
      <c r="J27" s="218">
        <f>-J32+J52</f>
        <v>0</v>
      </c>
      <c r="K27" s="218">
        <f>-K32+K52</f>
        <v>0</v>
      </c>
      <c r="L27" s="217">
        <f>L32+L52</f>
        <v>400000</v>
      </c>
      <c r="M27" s="217">
        <f>M32+M52</f>
        <v>750317.52</v>
      </c>
    </row>
    <row r="28" spans="1:13" s="14" customFormat="1" ht="154.5" customHeight="1">
      <c r="A28" s="13"/>
      <c r="B28" s="13"/>
      <c r="C28" s="219">
        <v>1</v>
      </c>
      <c r="D28" s="220" t="s">
        <v>191</v>
      </c>
      <c r="E28" s="213">
        <f>F28+M28</f>
        <v>97834.68</v>
      </c>
      <c r="F28" s="213">
        <v>77372</v>
      </c>
      <c r="G28" s="221">
        <v>0</v>
      </c>
      <c r="H28" s="221">
        <v>0</v>
      </c>
      <c r="I28" s="213">
        <v>57372</v>
      </c>
      <c r="J28" s="221">
        <v>0</v>
      </c>
      <c r="K28" s="221">
        <v>0</v>
      </c>
      <c r="L28" s="213">
        <v>20000</v>
      </c>
      <c r="M28" s="213">
        <v>20462.68</v>
      </c>
    </row>
    <row r="29" spans="1:13" s="14" customFormat="1" ht="128.25" customHeight="1">
      <c r="A29" s="13"/>
      <c r="B29" s="13"/>
      <c r="C29" s="219">
        <v>2</v>
      </c>
      <c r="D29" s="220" t="s">
        <v>175</v>
      </c>
      <c r="E29" s="213">
        <f t="shared" ref="E29:E32" si="0">F29+M29</f>
        <v>46729.729999999996</v>
      </c>
      <c r="F29" s="213">
        <v>39702.5</v>
      </c>
      <c r="G29" s="221">
        <v>0</v>
      </c>
      <c r="H29" s="221">
        <v>0</v>
      </c>
      <c r="I29" s="213">
        <v>19702.5</v>
      </c>
      <c r="J29" s="221">
        <v>0</v>
      </c>
      <c r="K29" s="221">
        <v>0</v>
      </c>
      <c r="L29" s="213">
        <v>20000</v>
      </c>
      <c r="M29" s="213">
        <v>7027.23</v>
      </c>
    </row>
    <row r="30" spans="1:13" s="14" customFormat="1" ht="119.25" customHeight="1">
      <c r="A30" s="13"/>
      <c r="B30" s="13"/>
      <c r="C30" s="219">
        <v>3</v>
      </c>
      <c r="D30" s="220" t="s">
        <v>192</v>
      </c>
      <c r="E30" s="213">
        <f t="shared" si="0"/>
        <v>143878.49</v>
      </c>
      <c r="F30" s="213">
        <v>99542.5</v>
      </c>
      <c r="G30" s="221">
        <v>0</v>
      </c>
      <c r="H30" s="221">
        <v>0</v>
      </c>
      <c r="I30" s="213">
        <v>79542.5</v>
      </c>
      <c r="J30" s="221">
        <v>0</v>
      </c>
      <c r="K30" s="221">
        <v>0</v>
      </c>
      <c r="L30" s="213">
        <v>20000</v>
      </c>
      <c r="M30" s="213">
        <v>44335.99</v>
      </c>
    </row>
    <row r="31" spans="1:13" s="14" customFormat="1" ht="132.75" customHeight="1">
      <c r="A31" s="13"/>
      <c r="B31" s="13"/>
      <c r="C31" s="219">
        <v>4</v>
      </c>
      <c r="D31" s="220" t="s">
        <v>176</v>
      </c>
      <c r="E31" s="213">
        <f t="shared" si="0"/>
        <v>46526.229999999996</v>
      </c>
      <c r="F31" s="213">
        <v>39552.5</v>
      </c>
      <c r="G31" s="221">
        <v>0</v>
      </c>
      <c r="H31" s="221">
        <v>0</v>
      </c>
      <c r="I31" s="213">
        <v>19552.5</v>
      </c>
      <c r="J31" s="221">
        <v>0</v>
      </c>
      <c r="K31" s="221">
        <v>0</v>
      </c>
      <c r="L31" s="213">
        <v>20000</v>
      </c>
      <c r="M31" s="213">
        <v>6973.73</v>
      </c>
    </row>
    <row r="32" spans="1:13" s="14" customFormat="1" ht="134.25" customHeight="1">
      <c r="A32" s="13"/>
      <c r="B32" s="13"/>
      <c r="C32" s="339" t="s">
        <v>173</v>
      </c>
      <c r="D32" s="339"/>
      <c r="E32" s="222">
        <f t="shared" si="0"/>
        <v>334969.13</v>
      </c>
      <c r="F32" s="223">
        <f t="shared" ref="F32:M32" si="1">SUM(F28:F31)</f>
        <v>256169.5</v>
      </c>
      <c r="G32" s="224">
        <f t="shared" si="1"/>
        <v>0</v>
      </c>
      <c r="H32" s="224">
        <f t="shared" si="1"/>
        <v>0</v>
      </c>
      <c r="I32" s="223">
        <f t="shared" si="1"/>
        <v>176169.5</v>
      </c>
      <c r="J32" s="224">
        <f t="shared" si="1"/>
        <v>0</v>
      </c>
      <c r="K32" s="224">
        <f t="shared" si="1"/>
        <v>0</v>
      </c>
      <c r="L32" s="223">
        <f t="shared" si="1"/>
        <v>80000</v>
      </c>
      <c r="M32" s="223">
        <f t="shared" si="1"/>
        <v>78799.62999999999</v>
      </c>
    </row>
    <row r="33" spans="1:778" s="14" customFormat="1" ht="134.25" customHeight="1">
      <c r="A33" s="13"/>
      <c r="B33" s="13"/>
      <c r="C33" s="225" t="s">
        <v>211</v>
      </c>
      <c r="D33" s="226" t="s">
        <v>205</v>
      </c>
      <c r="E33" s="227">
        <f>F33+M33</f>
        <v>58251.49</v>
      </c>
      <c r="F33" s="228">
        <f>I33+L33</f>
        <v>48195.199999999997</v>
      </c>
      <c r="G33" s="218">
        <f>-G38+G59</f>
        <v>0</v>
      </c>
      <c r="H33" s="218">
        <f>-H38+H59</f>
        <v>0</v>
      </c>
      <c r="I33" s="229">
        <v>28195.200000000001</v>
      </c>
      <c r="J33" s="221">
        <v>0</v>
      </c>
      <c r="K33" s="221">
        <v>0</v>
      </c>
      <c r="L33" s="228">
        <v>20000</v>
      </c>
      <c r="M33" s="228">
        <v>10056.290000000001</v>
      </c>
    </row>
    <row r="34" spans="1:778" s="14" customFormat="1" ht="125.25" customHeight="1">
      <c r="A34" s="13"/>
      <c r="B34" s="13"/>
      <c r="C34" s="225" t="s">
        <v>212</v>
      </c>
      <c r="D34" s="230" t="s">
        <v>193</v>
      </c>
      <c r="E34" s="227">
        <f t="shared" ref="E34:E49" si="2">F34+M34</f>
        <v>57161.14</v>
      </c>
      <c r="F34" s="228">
        <f t="shared" ref="F34:F49" si="3">I34+L34</f>
        <v>47391.5</v>
      </c>
      <c r="G34" s="221">
        <v>0</v>
      </c>
      <c r="H34" s="221">
        <v>0</v>
      </c>
      <c r="I34" s="229">
        <v>27391.5</v>
      </c>
      <c r="J34" s="221">
        <v>0</v>
      </c>
      <c r="K34" s="221">
        <v>0</v>
      </c>
      <c r="L34" s="228">
        <v>20000</v>
      </c>
      <c r="M34" s="228">
        <v>9769.64</v>
      </c>
    </row>
    <row r="35" spans="1:778" s="14" customFormat="1" ht="126" customHeight="1">
      <c r="A35" s="13"/>
      <c r="B35" s="13"/>
      <c r="C35" s="225" t="s">
        <v>213</v>
      </c>
      <c r="D35" s="230" t="s">
        <v>194</v>
      </c>
      <c r="E35" s="227">
        <f t="shared" si="2"/>
        <v>57161.14</v>
      </c>
      <c r="F35" s="228">
        <f t="shared" si="3"/>
        <v>47391.5</v>
      </c>
      <c r="G35" s="221">
        <v>0</v>
      </c>
      <c r="H35" s="221">
        <v>0</v>
      </c>
      <c r="I35" s="229">
        <v>27391.5</v>
      </c>
      <c r="J35" s="221">
        <v>0</v>
      </c>
      <c r="K35" s="221">
        <v>0</v>
      </c>
      <c r="L35" s="228">
        <v>20000</v>
      </c>
      <c r="M35" s="228">
        <v>9769.64</v>
      </c>
    </row>
    <row r="36" spans="1:778" s="14" customFormat="1" ht="117.75" customHeight="1">
      <c r="A36" s="13"/>
      <c r="B36" s="13"/>
      <c r="C36" s="225" t="s">
        <v>214</v>
      </c>
      <c r="D36" s="226" t="s">
        <v>207</v>
      </c>
      <c r="E36" s="227">
        <v>0</v>
      </c>
      <c r="F36" s="231">
        <v>0</v>
      </c>
      <c r="G36" s="221">
        <v>0</v>
      </c>
      <c r="H36" s="221">
        <v>0</v>
      </c>
      <c r="I36" s="227"/>
      <c r="J36" s="221">
        <v>0</v>
      </c>
      <c r="K36" s="221">
        <v>0</v>
      </c>
      <c r="L36" s="231">
        <v>0</v>
      </c>
      <c r="M36" s="231">
        <v>0</v>
      </c>
    </row>
    <row r="37" spans="1:778" s="14" customFormat="1" ht="185.25" customHeight="1">
      <c r="A37" s="13"/>
      <c r="B37" s="13"/>
      <c r="C37" s="225" t="s">
        <v>12</v>
      </c>
      <c r="D37" s="230" t="s">
        <v>197</v>
      </c>
      <c r="E37" s="227">
        <f t="shared" si="2"/>
        <v>59072</v>
      </c>
      <c r="F37" s="228">
        <f t="shared" si="3"/>
        <v>48800</v>
      </c>
      <c r="G37" s="221">
        <v>0</v>
      </c>
      <c r="H37" s="221">
        <v>0</v>
      </c>
      <c r="I37" s="229">
        <v>28800</v>
      </c>
      <c r="J37" s="221">
        <v>0</v>
      </c>
      <c r="K37" s="221">
        <v>0</v>
      </c>
      <c r="L37" s="228">
        <v>20000</v>
      </c>
      <c r="M37" s="228">
        <v>10272</v>
      </c>
    </row>
    <row r="38" spans="1:778" s="14" customFormat="1" ht="186.75" customHeight="1">
      <c r="A38" s="13"/>
      <c r="B38" s="13"/>
      <c r="C38" s="225" t="s">
        <v>215</v>
      </c>
      <c r="D38" s="230" t="s">
        <v>196</v>
      </c>
      <c r="E38" s="227">
        <v>57851</v>
      </c>
      <c r="F38" s="228">
        <v>47900</v>
      </c>
      <c r="G38" s="224">
        <f t="shared" ref="G38:H38" si="4">SUM(G34:G37)</f>
        <v>0</v>
      </c>
      <c r="H38" s="224">
        <f t="shared" si="4"/>
        <v>0</v>
      </c>
      <c r="I38" s="229">
        <v>27900</v>
      </c>
      <c r="J38" s="221">
        <v>0</v>
      </c>
      <c r="K38" s="221">
        <v>0</v>
      </c>
      <c r="L38" s="228">
        <v>20000</v>
      </c>
      <c r="M38" s="213">
        <v>9951</v>
      </c>
    </row>
    <row r="39" spans="1:778" s="14" customFormat="1" ht="183.75" customHeight="1">
      <c r="A39" s="13"/>
      <c r="B39" s="13"/>
      <c r="C39" s="225" t="s">
        <v>157</v>
      </c>
      <c r="D39" s="230" t="s">
        <v>180</v>
      </c>
      <c r="E39" s="227">
        <f t="shared" si="2"/>
        <v>46402.09</v>
      </c>
      <c r="F39" s="228">
        <f t="shared" si="3"/>
        <v>39461</v>
      </c>
      <c r="G39" s="221">
        <v>0</v>
      </c>
      <c r="H39" s="221">
        <v>0</v>
      </c>
      <c r="I39" s="229">
        <v>19461</v>
      </c>
      <c r="J39" s="221">
        <v>0</v>
      </c>
      <c r="K39" s="221">
        <v>0</v>
      </c>
      <c r="L39" s="213">
        <v>20000</v>
      </c>
      <c r="M39" s="213">
        <v>6941.09</v>
      </c>
    </row>
    <row r="40" spans="1:778" s="14" customFormat="1" ht="183" customHeight="1">
      <c r="A40" s="13"/>
      <c r="B40" s="13"/>
      <c r="C40" s="225" t="s">
        <v>216</v>
      </c>
      <c r="D40" s="230" t="s">
        <v>195</v>
      </c>
      <c r="E40" s="227">
        <v>10000</v>
      </c>
      <c r="F40" s="228">
        <v>10000</v>
      </c>
      <c r="G40" s="221">
        <v>0</v>
      </c>
      <c r="H40" s="221">
        <v>0</v>
      </c>
      <c r="I40" s="229">
        <v>0</v>
      </c>
      <c r="J40" s="221">
        <v>0</v>
      </c>
      <c r="K40" s="221">
        <v>0</v>
      </c>
      <c r="L40" s="213">
        <v>10000</v>
      </c>
      <c r="M40" s="213"/>
    </row>
    <row r="41" spans="1:778" s="14" customFormat="1" ht="204" customHeight="1">
      <c r="A41" s="13"/>
      <c r="B41" s="13"/>
      <c r="C41" s="225" t="s">
        <v>14</v>
      </c>
      <c r="D41" s="230" t="s">
        <v>210</v>
      </c>
      <c r="E41" s="227">
        <f t="shared" si="2"/>
        <v>196340.97</v>
      </c>
      <c r="F41" s="228">
        <f t="shared" si="3"/>
        <v>149875.9</v>
      </c>
      <c r="G41" s="221">
        <v>0</v>
      </c>
      <c r="H41" s="221">
        <v>0</v>
      </c>
      <c r="I41" s="229">
        <v>129875.9</v>
      </c>
      <c r="J41" s="221">
        <v>0</v>
      </c>
      <c r="K41" s="221">
        <v>0</v>
      </c>
      <c r="L41" s="213">
        <v>20000</v>
      </c>
      <c r="M41" s="213">
        <v>46465.07</v>
      </c>
      <c r="N41" s="35"/>
      <c r="O41" s="35"/>
      <c r="P41" s="35"/>
    </row>
    <row r="42" spans="1:778" s="14" customFormat="1" ht="144" customHeight="1">
      <c r="A42" s="13"/>
      <c r="B42" s="13"/>
      <c r="C42" s="225" t="s">
        <v>217</v>
      </c>
      <c r="D42" s="230" t="s">
        <v>198</v>
      </c>
      <c r="E42" s="227">
        <f t="shared" si="2"/>
        <v>113442</v>
      </c>
      <c r="F42" s="228">
        <f t="shared" si="3"/>
        <v>70000</v>
      </c>
      <c r="G42" s="224">
        <f t="shared" ref="G42:H42" si="5">SUM(G38:G41)</f>
        <v>0</v>
      </c>
      <c r="H42" s="224">
        <f t="shared" si="5"/>
        <v>0</v>
      </c>
      <c r="I42" s="229">
        <v>50000</v>
      </c>
      <c r="J42" s="221">
        <v>0</v>
      </c>
      <c r="K42" s="221">
        <v>0</v>
      </c>
      <c r="L42" s="213">
        <v>20000</v>
      </c>
      <c r="M42" s="213">
        <v>43442</v>
      </c>
      <c r="N42" s="35"/>
      <c r="O42" s="35"/>
      <c r="P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</row>
    <row r="43" spans="1:778" s="34" customFormat="1" ht="128.25" customHeight="1">
      <c r="A43" s="32"/>
      <c r="B43" s="32"/>
      <c r="C43" s="232" t="s">
        <v>218</v>
      </c>
      <c r="D43" s="230" t="s">
        <v>201</v>
      </c>
      <c r="E43" s="227">
        <f t="shared" si="2"/>
        <v>228749.66</v>
      </c>
      <c r="F43" s="228">
        <f t="shared" si="3"/>
        <v>120000</v>
      </c>
      <c r="G43" s="221">
        <v>0</v>
      </c>
      <c r="H43" s="221">
        <v>0</v>
      </c>
      <c r="I43" s="229">
        <v>100000</v>
      </c>
      <c r="J43" s="218">
        <f>-J48+J70</f>
        <v>0</v>
      </c>
      <c r="K43" s="218">
        <f>-K48+K70</f>
        <v>0</v>
      </c>
      <c r="L43" s="213">
        <v>20000</v>
      </c>
      <c r="M43" s="213">
        <v>108749.66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</row>
    <row r="44" spans="1:778" s="34" customFormat="1" ht="138" customHeight="1">
      <c r="A44" s="32"/>
      <c r="B44" s="32"/>
      <c r="C44" s="232" t="s">
        <v>219</v>
      </c>
      <c r="D44" s="230" t="s">
        <v>200</v>
      </c>
      <c r="E44" s="227">
        <f t="shared" si="2"/>
        <v>76159.489999999991</v>
      </c>
      <c r="F44" s="228">
        <f t="shared" si="3"/>
        <v>61395.199999999997</v>
      </c>
      <c r="G44" s="221">
        <v>0</v>
      </c>
      <c r="H44" s="221">
        <v>0</v>
      </c>
      <c r="I44" s="229">
        <v>41395.199999999997</v>
      </c>
      <c r="J44" s="221">
        <v>0</v>
      </c>
      <c r="K44" s="221">
        <v>0</v>
      </c>
      <c r="L44" s="213">
        <v>20000</v>
      </c>
      <c r="M44" s="213">
        <v>14764.29</v>
      </c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</row>
    <row r="45" spans="1:778" s="34" customFormat="1" ht="142.5" customHeight="1">
      <c r="A45" s="32"/>
      <c r="B45" s="32"/>
      <c r="C45" s="232" t="s">
        <v>220</v>
      </c>
      <c r="D45" s="230" t="s">
        <v>202</v>
      </c>
      <c r="E45" s="227">
        <f t="shared" si="2"/>
        <v>214906.33000000002</v>
      </c>
      <c r="F45" s="228">
        <f t="shared" si="3"/>
        <v>120000</v>
      </c>
      <c r="G45" s="224">
        <f t="shared" ref="G45:H45" si="6">SUM(G42:G44)</f>
        <v>0</v>
      </c>
      <c r="H45" s="224">
        <f t="shared" si="6"/>
        <v>0</v>
      </c>
      <c r="I45" s="229">
        <v>100000</v>
      </c>
      <c r="J45" s="221">
        <v>0</v>
      </c>
      <c r="K45" s="221">
        <v>0</v>
      </c>
      <c r="L45" s="213">
        <v>20000</v>
      </c>
      <c r="M45" s="213">
        <v>94906.33</v>
      </c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</row>
    <row r="46" spans="1:778" s="34" customFormat="1" ht="151.5" customHeight="1">
      <c r="A46" s="32"/>
      <c r="B46" s="32"/>
      <c r="C46" s="232" t="s">
        <v>221</v>
      </c>
      <c r="D46" s="230" t="s">
        <v>199</v>
      </c>
      <c r="E46" s="227">
        <f t="shared" si="2"/>
        <v>10000</v>
      </c>
      <c r="F46" s="228">
        <f t="shared" si="3"/>
        <v>10000</v>
      </c>
      <c r="G46" s="221">
        <v>0</v>
      </c>
      <c r="H46" s="221">
        <v>0</v>
      </c>
      <c r="I46" s="233">
        <v>0</v>
      </c>
      <c r="J46" s="221" t="s">
        <v>267</v>
      </c>
      <c r="K46" s="221">
        <v>0</v>
      </c>
      <c r="L46" s="213">
        <v>10000</v>
      </c>
      <c r="M46" s="234">
        <v>0</v>
      </c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</row>
    <row r="47" spans="1:778" s="34" customFormat="1" ht="149.25" customHeight="1">
      <c r="A47" s="32"/>
      <c r="B47" s="32"/>
      <c r="C47" s="232" t="s">
        <v>183</v>
      </c>
      <c r="D47" s="226" t="s">
        <v>206</v>
      </c>
      <c r="E47" s="227">
        <f t="shared" si="2"/>
        <v>30040.879999999997</v>
      </c>
      <c r="F47" s="228">
        <f t="shared" si="3"/>
        <v>20000</v>
      </c>
      <c r="G47" s="221">
        <v>0</v>
      </c>
      <c r="H47" s="221">
        <v>0</v>
      </c>
      <c r="I47" s="233">
        <v>0</v>
      </c>
      <c r="J47" s="221">
        <v>0</v>
      </c>
      <c r="K47" s="221">
        <v>0</v>
      </c>
      <c r="L47" s="213">
        <v>20000</v>
      </c>
      <c r="M47" s="213">
        <v>10040.879999999999</v>
      </c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</row>
    <row r="48" spans="1:778" s="34" customFormat="1" ht="147.75" customHeight="1">
      <c r="A48" s="39"/>
      <c r="B48" s="39"/>
      <c r="C48" s="232" t="s">
        <v>222</v>
      </c>
      <c r="D48" s="230" t="s">
        <v>181</v>
      </c>
      <c r="E48" s="227">
        <f t="shared" si="2"/>
        <v>55245.18</v>
      </c>
      <c r="F48" s="228">
        <f t="shared" si="3"/>
        <v>55245.18</v>
      </c>
      <c r="G48" s="221">
        <v>0</v>
      </c>
      <c r="H48" s="221">
        <v>0</v>
      </c>
      <c r="I48" s="235">
        <v>45245.18</v>
      </c>
      <c r="J48" s="236">
        <f t="shared" ref="J48:K48" si="7">SUM(J44:J47)</f>
        <v>0</v>
      </c>
      <c r="K48" s="236">
        <f t="shared" si="7"/>
        <v>0</v>
      </c>
      <c r="L48" s="237">
        <v>10000</v>
      </c>
      <c r="M48" s="234">
        <v>0</v>
      </c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</row>
    <row r="49" spans="1:778" s="34" customFormat="1" ht="140.25" customHeight="1">
      <c r="A49" s="32"/>
      <c r="B49" s="32"/>
      <c r="C49" s="232" t="s">
        <v>223</v>
      </c>
      <c r="D49" s="230" t="s">
        <v>203</v>
      </c>
      <c r="E49" s="227">
        <f t="shared" si="2"/>
        <v>217969.2</v>
      </c>
      <c r="F49" s="228">
        <f t="shared" si="3"/>
        <v>120000</v>
      </c>
      <c r="G49" s="224">
        <f t="shared" ref="G49:H50" si="8">SUM(G45:G48)</f>
        <v>0</v>
      </c>
      <c r="H49" s="224">
        <f t="shared" si="8"/>
        <v>0</v>
      </c>
      <c r="I49" s="229">
        <v>100000</v>
      </c>
      <c r="J49" s="221">
        <v>0</v>
      </c>
      <c r="K49" s="221">
        <v>0</v>
      </c>
      <c r="L49" s="213">
        <v>20000</v>
      </c>
      <c r="M49" s="213">
        <v>97969.2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</row>
    <row r="50" spans="1:778" s="34" customFormat="1" ht="126" customHeight="1">
      <c r="A50" s="45"/>
      <c r="B50" s="45"/>
      <c r="C50" s="232" t="s">
        <v>224</v>
      </c>
      <c r="D50" s="226" t="s">
        <v>204</v>
      </c>
      <c r="E50" s="238">
        <f>F50+M50</f>
        <v>104924.8</v>
      </c>
      <c r="F50" s="213">
        <f>I50+L50</f>
        <v>70000</v>
      </c>
      <c r="G50" s="221">
        <v>0</v>
      </c>
      <c r="H50" s="224">
        <f t="shared" si="8"/>
        <v>0</v>
      </c>
      <c r="I50" s="229">
        <v>50000</v>
      </c>
      <c r="J50" s="221">
        <v>0</v>
      </c>
      <c r="K50" s="221">
        <v>0</v>
      </c>
      <c r="L50" s="213">
        <v>20000</v>
      </c>
      <c r="M50" s="213">
        <v>34924.800000000003</v>
      </c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</row>
    <row r="51" spans="1:778" s="34" customFormat="1" ht="138.75" customHeight="1">
      <c r="A51" s="39"/>
      <c r="B51" s="39"/>
      <c r="C51" s="239">
        <v>19</v>
      </c>
      <c r="D51" s="240" t="s">
        <v>253</v>
      </c>
      <c r="E51" s="238">
        <f>F51+M51</f>
        <v>573496</v>
      </c>
      <c r="F51" s="241">
        <f>H51+I51+L51</f>
        <v>410000</v>
      </c>
      <c r="G51" s="221">
        <v>0</v>
      </c>
      <c r="H51" s="241">
        <v>120000</v>
      </c>
      <c r="I51" s="241">
        <v>280000</v>
      </c>
      <c r="J51" s="221">
        <v>0</v>
      </c>
      <c r="K51" s="221">
        <v>0</v>
      </c>
      <c r="L51" s="241">
        <v>10000</v>
      </c>
      <c r="M51" s="241">
        <v>163496</v>
      </c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35"/>
      <c r="PG51" s="35"/>
      <c r="PH51" s="35"/>
      <c r="PI51" s="35"/>
      <c r="PJ51" s="35"/>
      <c r="PK51" s="3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35"/>
      <c r="QF51" s="35"/>
      <c r="QG51" s="35"/>
      <c r="QH51" s="35"/>
      <c r="QI51" s="35"/>
      <c r="QJ51" s="3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35"/>
      <c r="RE51" s="35"/>
      <c r="RF51" s="35"/>
      <c r="RG51" s="35"/>
      <c r="RH51" s="35"/>
      <c r="RI51" s="35"/>
      <c r="RJ51" s="35"/>
      <c r="RK51" s="35"/>
      <c r="RL51" s="35"/>
      <c r="RM51" s="35"/>
      <c r="RN51" s="35"/>
      <c r="RO51" s="35"/>
      <c r="RP51" s="35"/>
      <c r="RQ51" s="35"/>
      <c r="RR51" s="35"/>
      <c r="RS51" s="35"/>
      <c r="RT51" s="35"/>
      <c r="RU51" s="35"/>
      <c r="RV51" s="35"/>
      <c r="RW51" s="35"/>
      <c r="RX51" s="35"/>
      <c r="RY51" s="35"/>
      <c r="RZ51" s="35"/>
      <c r="SA51" s="35"/>
      <c r="SB51" s="35"/>
      <c r="SC51" s="35"/>
      <c r="SD51" s="35"/>
      <c r="SE51" s="35"/>
      <c r="SF51" s="35"/>
      <c r="SG51" s="35"/>
      <c r="SH51" s="35"/>
      <c r="SI51" s="35"/>
      <c r="SJ51" s="35"/>
      <c r="SK51" s="35"/>
      <c r="SL51" s="35"/>
      <c r="SM51" s="35"/>
      <c r="SN51" s="35"/>
      <c r="SO51" s="35"/>
      <c r="SP51" s="35"/>
      <c r="SQ51" s="35"/>
      <c r="SR51" s="35"/>
      <c r="SS51" s="35"/>
      <c r="ST51" s="35"/>
      <c r="SU51" s="35"/>
      <c r="SV51" s="35"/>
      <c r="SW51" s="35"/>
      <c r="SX51" s="35"/>
      <c r="SY51" s="35"/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/>
      <c r="TL51" s="35"/>
      <c r="TM51" s="35"/>
      <c r="TN51" s="35"/>
      <c r="TO51" s="35"/>
      <c r="TP51" s="35"/>
      <c r="TQ51" s="35"/>
      <c r="TR51" s="35"/>
      <c r="TS51" s="35"/>
      <c r="TT51" s="35"/>
      <c r="TU51" s="35"/>
      <c r="TV51" s="35"/>
      <c r="TW51" s="35"/>
      <c r="TX51" s="35"/>
      <c r="TY51" s="35"/>
      <c r="TZ51" s="35"/>
      <c r="UA51" s="35"/>
      <c r="UB51" s="35"/>
      <c r="UC51" s="35"/>
      <c r="UD51" s="35"/>
      <c r="UE51" s="35"/>
      <c r="UF51" s="35"/>
      <c r="UG51" s="35"/>
      <c r="UH51" s="35"/>
      <c r="UI51" s="35"/>
      <c r="UJ51" s="35"/>
      <c r="UK51" s="35"/>
      <c r="UL51" s="35"/>
      <c r="UM51" s="35"/>
      <c r="UN51" s="35"/>
      <c r="UO51" s="35"/>
      <c r="UP51" s="35"/>
      <c r="UQ51" s="35"/>
      <c r="UR51" s="35"/>
      <c r="US51" s="35"/>
      <c r="UT51" s="35"/>
      <c r="UU51" s="35"/>
      <c r="UV51" s="35"/>
      <c r="UW51" s="35"/>
      <c r="UX51" s="35"/>
      <c r="UY51" s="35"/>
      <c r="UZ51" s="35"/>
      <c r="VA51" s="35"/>
      <c r="VB51" s="35"/>
      <c r="VC51" s="35"/>
      <c r="VD51" s="35"/>
      <c r="VE51" s="35"/>
      <c r="VF51" s="35"/>
      <c r="VG51" s="35"/>
      <c r="VH51" s="35"/>
      <c r="VI51" s="35"/>
      <c r="VJ51" s="35"/>
      <c r="VK51" s="35"/>
      <c r="VL51" s="35"/>
      <c r="VM51" s="35"/>
      <c r="VN51" s="35"/>
      <c r="VO51" s="35"/>
      <c r="VP51" s="35"/>
      <c r="VQ51" s="35"/>
      <c r="VR51" s="35"/>
      <c r="VS51" s="35"/>
      <c r="VT51" s="35"/>
      <c r="VU51" s="35"/>
      <c r="VV51" s="35"/>
      <c r="VW51" s="35"/>
      <c r="VX51" s="35"/>
      <c r="VY51" s="35"/>
      <c r="VZ51" s="35"/>
      <c r="WA51" s="35"/>
      <c r="WB51" s="35"/>
      <c r="WC51" s="35"/>
      <c r="WD51" s="35"/>
      <c r="WE51" s="35"/>
      <c r="WF51" s="35"/>
      <c r="WG51" s="35"/>
      <c r="WH51" s="35"/>
      <c r="WI51" s="35"/>
      <c r="WJ51" s="35"/>
      <c r="WK51" s="35"/>
      <c r="WL51" s="35"/>
      <c r="WM51" s="35"/>
      <c r="WN51" s="35"/>
      <c r="WO51" s="35"/>
      <c r="WP51" s="35"/>
      <c r="WQ51" s="35"/>
      <c r="WR51" s="35"/>
      <c r="WS51" s="35"/>
      <c r="WT51" s="35"/>
      <c r="WU51" s="35"/>
      <c r="WV51" s="35"/>
      <c r="WW51" s="35"/>
      <c r="WX51" s="35"/>
      <c r="WY51" s="35"/>
      <c r="WZ51" s="35"/>
      <c r="XA51" s="35"/>
      <c r="XB51" s="35"/>
      <c r="XC51" s="35"/>
      <c r="XD51" s="35"/>
      <c r="XE51" s="35"/>
      <c r="XF51" s="35"/>
      <c r="XG51" s="35"/>
      <c r="XH51" s="35"/>
      <c r="XI51" s="35"/>
      <c r="XJ51" s="35"/>
      <c r="XK51" s="35"/>
      <c r="XL51" s="35"/>
      <c r="XM51" s="35"/>
      <c r="XN51" s="35"/>
      <c r="XO51" s="35"/>
      <c r="XP51" s="35"/>
      <c r="XQ51" s="35"/>
      <c r="XR51" s="35"/>
      <c r="XS51" s="35"/>
      <c r="XT51" s="35"/>
      <c r="XU51" s="35"/>
      <c r="XV51" s="35"/>
      <c r="XW51" s="35"/>
      <c r="XX51" s="35"/>
      <c r="XY51" s="35"/>
      <c r="XZ51" s="35"/>
      <c r="YA51" s="35"/>
      <c r="YB51" s="35"/>
      <c r="YC51" s="35"/>
      <c r="YD51" s="35"/>
      <c r="YE51" s="35"/>
      <c r="YF51" s="35"/>
      <c r="YG51" s="35"/>
      <c r="YH51" s="35"/>
      <c r="YI51" s="35"/>
      <c r="YJ51" s="35"/>
      <c r="YK51" s="35"/>
      <c r="YL51" s="35"/>
      <c r="YM51" s="35"/>
      <c r="YN51" s="35"/>
      <c r="YO51" s="35"/>
      <c r="YP51" s="35"/>
      <c r="YQ51" s="35"/>
      <c r="YR51" s="35"/>
      <c r="YS51" s="35"/>
      <c r="YT51" s="35"/>
      <c r="YU51" s="35"/>
      <c r="YV51" s="35"/>
      <c r="YW51" s="35"/>
      <c r="YX51" s="35"/>
      <c r="YY51" s="35"/>
      <c r="YZ51" s="35"/>
      <c r="ZA51" s="35"/>
      <c r="ZB51" s="35"/>
      <c r="ZC51" s="35"/>
      <c r="ZD51" s="35"/>
      <c r="ZE51" s="35"/>
      <c r="ZF51" s="35"/>
      <c r="ZG51" s="35"/>
      <c r="ZH51" s="35"/>
      <c r="ZI51" s="35"/>
      <c r="ZJ51" s="35"/>
      <c r="ZK51" s="35"/>
      <c r="ZL51" s="35"/>
      <c r="ZM51" s="35"/>
      <c r="ZN51" s="35"/>
      <c r="ZO51" s="35"/>
      <c r="ZP51" s="35"/>
      <c r="ZQ51" s="35"/>
      <c r="ZR51" s="35"/>
      <c r="ZS51" s="35"/>
      <c r="ZT51" s="35"/>
      <c r="ZU51" s="35"/>
      <c r="ZV51" s="35"/>
      <c r="ZW51" s="35"/>
      <c r="ZX51" s="35"/>
      <c r="ZY51" s="35"/>
      <c r="ZZ51" s="35"/>
      <c r="AAA51" s="35"/>
      <c r="AAB51" s="35"/>
      <c r="AAC51" s="35"/>
      <c r="AAD51" s="35"/>
      <c r="AAE51" s="35"/>
      <c r="AAF51" s="35"/>
      <c r="AAG51" s="35"/>
      <c r="AAH51" s="35"/>
      <c r="AAI51" s="35"/>
      <c r="AAJ51" s="35"/>
      <c r="AAK51" s="35"/>
      <c r="AAL51" s="35"/>
      <c r="AAM51" s="35"/>
      <c r="AAN51" s="35"/>
      <c r="AAO51" s="35"/>
      <c r="AAP51" s="35"/>
      <c r="AAQ51" s="35"/>
      <c r="AAR51" s="35"/>
      <c r="AAS51" s="35"/>
      <c r="AAT51" s="35"/>
      <c r="AAU51" s="35"/>
      <c r="AAV51" s="35"/>
      <c r="AAW51" s="35"/>
      <c r="AAX51" s="35"/>
      <c r="AAY51" s="35"/>
      <c r="AAZ51" s="35"/>
      <c r="ABA51" s="35"/>
      <c r="ABB51" s="35"/>
      <c r="ABC51" s="35"/>
      <c r="ABD51" s="35"/>
      <c r="ABE51" s="35"/>
      <c r="ABF51" s="35"/>
      <c r="ABG51" s="35"/>
      <c r="ABH51" s="35"/>
      <c r="ABI51" s="35"/>
      <c r="ABJ51" s="35"/>
      <c r="ABK51" s="35"/>
      <c r="ABL51" s="35"/>
      <c r="ABM51" s="35"/>
      <c r="ABN51" s="35"/>
      <c r="ABO51" s="35"/>
      <c r="ABP51" s="35"/>
      <c r="ABQ51" s="35"/>
      <c r="ABR51" s="35"/>
      <c r="ABS51" s="35"/>
      <c r="ABT51" s="35"/>
      <c r="ABU51" s="35"/>
      <c r="ABV51" s="35"/>
      <c r="ABW51" s="35"/>
      <c r="ABX51" s="35"/>
      <c r="ABY51" s="35"/>
      <c r="ABZ51" s="35"/>
      <c r="ACA51" s="35"/>
      <c r="ACB51" s="35"/>
      <c r="ACC51" s="35"/>
      <c r="ACD51" s="35"/>
      <c r="ACE51" s="35"/>
      <c r="ACF51" s="35"/>
      <c r="ACG51" s="35"/>
      <c r="ACH51" s="35"/>
      <c r="ACI51" s="35"/>
      <c r="ACJ51" s="35"/>
      <c r="ACK51" s="35"/>
      <c r="ACL51" s="35"/>
      <c r="ACM51" s="35"/>
      <c r="ACN51" s="35"/>
      <c r="ACO51" s="35"/>
      <c r="ACP51" s="35"/>
      <c r="ACQ51" s="35"/>
      <c r="ACR51" s="35"/>
      <c r="ACS51" s="35"/>
      <c r="ACT51" s="35"/>
      <c r="ACU51" s="35"/>
      <c r="ACV51" s="35"/>
      <c r="ACW51" s="35"/>
      <c r="ACX51" s="35"/>
    </row>
    <row r="52" spans="1:778" s="34" customFormat="1" ht="150" customHeight="1">
      <c r="A52" s="32"/>
      <c r="B52" s="32"/>
      <c r="C52" s="340" t="s">
        <v>182</v>
      </c>
      <c r="D52" s="340"/>
      <c r="E52" s="242">
        <f>SUM(E33:E51)</f>
        <v>2167173.37</v>
      </c>
      <c r="F52" s="242">
        <f>SUM(F33:F51)</f>
        <v>1495655.48</v>
      </c>
      <c r="G52" s="243" t="s">
        <v>177</v>
      </c>
      <c r="H52" s="242">
        <v>120000</v>
      </c>
      <c r="I52" s="244">
        <f>SUM(I33:I51)</f>
        <v>1055655.48</v>
      </c>
      <c r="J52" s="243" t="s">
        <v>177</v>
      </c>
      <c r="K52" s="243" t="s">
        <v>177</v>
      </c>
      <c r="L52" s="242">
        <f>SUM(L33:L51)</f>
        <v>320000</v>
      </c>
      <c r="M52" s="242">
        <f>SUM(M33:M51)</f>
        <v>671517.89</v>
      </c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/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/>
      <c r="RA52" s="35"/>
      <c r="RB52" s="35"/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/>
      <c r="RN52" s="35"/>
      <c r="RO52" s="35"/>
      <c r="RP52" s="35"/>
      <c r="RQ52" s="35"/>
      <c r="RR52" s="35"/>
      <c r="RS52" s="35"/>
      <c r="RT52" s="35"/>
      <c r="RU52" s="35"/>
      <c r="RV52" s="35"/>
      <c r="RW52" s="35"/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  <c r="UB52" s="35"/>
      <c r="UC52" s="35"/>
      <c r="UD52" s="35"/>
      <c r="UE52" s="35"/>
      <c r="UF52" s="35"/>
      <c r="UG52" s="35"/>
      <c r="UH52" s="35"/>
      <c r="UI52" s="35"/>
      <c r="UJ52" s="35"/>
      <c r="UK52" s="35"/>
      <c r="UL52" s="35"/>
      <c r="UM52" s="35"/>
      <c r="UN52" s="35"/>
      <c r="UO52" s="35"/>
      <c r="UP52" s="35"/>
      <c r="UQ52" s="35"/>
      <c r="UR52" s="35"/>
      <c r="US52" s="35"/>
      <c r="UT52" s="35"/>
      <c r="UU52" s="35"/>
      <c r="UV52" s="35"/>
      <c r="UW52" s="35"/>
      <c r="UX52" s="35"/>
      <c r="UY52" s="35"/>
      <c r="UZ52" s="35"/>
      <c r="VA52" s="35"/>
      <c r="VB52" s="35"/>
      <c r="VC52" s="35"/>
      <c r="VD52" s="35"/>
      <c r="VE52" s="35"/>
      <c r="VF52" s="35"/>
      <c r="VG52" s="35"/>
      <c r="VH52" s="35"/>
      <c r="VI52" s="35"/>
      <c r="VJ52" s="35"/>
      <c r="VK52" s="35"/>
      <c r="VL52" s="35"/>
      <c r="VM52" s="35"/>
      <c r="VN52" s="35"/>
      <c r="VO52" s="35"/>
      <c r="VP52" s="35"/>
      <c r="VQ52" s="35"/>
      <c r="VR52" s="35"/>
      <c r="VS52" s="35"/>
      <c r="VT52" s="35"/>
      <c r="VU52" s="35"/>
      <c r="VV52" s="35"/>
      <c r="VW52" s="35"/>
      <c r="VX52" s="35"/>
      <c r="VY52" s="35"/>
      <c r="VZ52" s="35"/>
      <c r="WA52" s="35"/>
      <c r="WB52" s="35"/>
      <c r="WC52" s="35"/>
      <c r="WD52" s="35"/>
      <c r="WE52" s="35"/>
      <c r="WF52" s="35"/>
      <c r="WG52" s="35"/>
      <c r="WH52" s="35"/>
      <c r="WI52" s="35"/>
      <c r="WJ52" s="35"/>
      <c r="WK52" s="35"/>
      <c r="WL52" s="35"/>
      <c r="WM52" s="35"/>
      <c r="WN52" s="35"/>
      <c r="WO52" s="35"/>
      <c r="WP52" s="35"/>
      <c r="WQ52" s="35"/>
      <c r="WR52" s="35"/>
      <c r="WS52" s="35"/>
      <c r="WT52" s="35"/>
      <c r="WU52" s="35"/>
      <c r="WV52" s="35"/>
      <c r="WW52" s="35"/>
      <c r="WX52" s="35"/>
      <c r="WY52" s="35"/>
      <c r="WZ52" s="35"/>
      <c r="XA52" s="35"/>
      <c r="XB52" s="35"/>
      <c r="XC52" s="35"/>
      <c r="XD52" s="35"/>
      <c r="XE52" s="35"/>
      <c r="XF52" s="35"/>
      <c r="XG52" s="35"/>
      <c r="XH52" s="35"/>
      <c r="XI52" s="35"/>
      <c r="XJ52" s="35"/>
      <c r="XK52" s="35"/>
      <c r="XL52" s="35"/>
      <c r="XM52" s="35"/>
      <c r="XN52" s="35"/>
      <c r="XO52" s="35"/>
      <c r="XP52" s="35"/>
      <c r="XQ52" s="35"/>
      <c r="XR52" s="35"/>
      <c r="XS52" s="35"/>
      <c r="XT52" s="35"/>
      <c r="XU52" s="35"/>
      <c r="XV52" s="35"/>
      <c r="XW52" s="35"/>
      <c r="XX52" s="35"/>
      <c r="XY52" s="35"/>
      <c r="XZ52" s="35"/>
      <c r="YA52" s="35"/>
      <c r="YB52" s="35"/>
      <c r="YC52" s="35"/>
      <c r="YD52" s="35"/>
      <c r="YE52" s="35"/>
      <c r="YF52" s="35"/>
      <c r="YG52" s="35"/>
      <c r="YH52" s="35"/>
      <c r="YI52" s="35"/>
      <c r="YJ52" s="35"/>
      <c r="YK52" s="35"/>
      <c r="YL52" s="35"/>
      <c r="YM52" s="35"/>
      <c r="YN52" s="35"/>
      <c r="YO52" s="35"/>
      <c r="YP52" s="35"/>
      <c r="YQ52" s="35"/>
      <c r="YR52" s="35"/>
      <c r="YS52" s="35"/>
      <c r="YT52" s="35"/>
      <c r="YU52" s="35"/>
      <c r="YV52" s="35"/>
      <c r="YW52" s="35"/>
      <c r="YX52" s="35"/>
      <c r="YY52" s="35"/>
      <c r="YZ52" s="35"/>
      <c r="ZA52" s="35"/>
      <c r="ZB52" s="35"/>
      <c r="ZC52" s="35"/>
      <c r="ZD52" s="35"/>
      <c r="ZE52" s="35"/>
      <c r="ZF52" s="35"/>
      <c r="ZG52" s="35"/>
      <c r="ZH52" s="35"/>
      <c r="ZI52" s="35"/>
      <c r="ZJ52" s="35"/>
      <c r="ZK52" s="35"/>
      <c r="ZL52" s="35"/>
      <c r="ZM52" s="35"/>
      <c r="ZN52" s="35"/>
      <c r="ZO52" s="35"/>
      <c r="ZP52" s="35"/>
      <c r="ZQ52" s="35"/>
      <c r="ZR52" s="35"/>
      <c r="ZS52" s="35"/>
      <c r="ZT52" s="35"/>
      <c r="ZU52" s="35"/>
      <c r="ZV52" s="35"/>
      <c r="ZW52" s="35"/>
      <c r="ZX52" s="35"/>
      <c r="ZY52" s="35"/>
      <c r="ZZ52" s="35"/>
      <c r="AAA52" s="35"/>
      <c r="AAB52" s="35"/>
      <c r="AAC52" s="35"/>
      <c r="AAD52" s="35"/>
      <c r="AAE52" s="35"/>
      <c r="AAF52" s="35"/>
      <c r="AAG52" s="35"/>
      <c r="AAH52" s="35"/>
      <c r="AAI52" s="35"/>
      <c r="AAJ52" s="35"/>
      <c r="AAK52" s="35"/>
      <c r="AAL52" s="35"/>
      <c r="AAM52" s="35"/>
      <c r="AAN52" s="35"/>
      <c r="AAO52" s="35"/>
      <c r="AAP52" s="35"/>
      <c r="AAQ52" s="35"/>
      <c r="AAR52" s="35"/>
      <c r="AAS52" s="35"/>
      <c r="AAT52" s="35"/>
      <c r="AAU52" s="35"/>
      <c r="AAV52" s="35"/>
      <c r="AAW52" s="35"/>
      <c r="AAX52" s="35"/>
      <c r="AAY52" s="35"/>
      <c r="AAZ52" s="35"/>
      <c r="ABA52" s="35"/>
      <c r="ABB52" s="35"/>
      <c r="ABC52" s="35"/>
      <c r="ABD52" s="35"/>
      <c r="ABE52" s="35"/>
      <c r="ABF52" s="35"/>
      <c r="ABG52" s="35"/>
      <c r="ABH52" s="35"/>
      <c r="ABI52" s="35"/>
      <c r="ABJ52" s="35"/>
      <c r="ABK52" s="35"/>
      <c r="ABL52" s="35"/>
      <c r="ABM52" s="35"/>
      <c r="ABN52" s="35"/>
      <c r="ABO52" s="35"/>
      <c r="ABP52" s="35"/>
      <c r="ABQ52" s="35"/>
      <c r="ABR52" s="35"/>
      <c r="ABS52" s="35"/>
      <c r="ABT52" s="35"/>
      <c r="ABU52" s="35"/>
      <c r="ABV52" s="35"/>
      <c r="ABW52" s="35"/>
      <c r="ABX52" s="35"/>
      <c r="ABY52" s="35"/>
      <c r="ABZ52" s="35"/>
      <c r="ACA52" s="35"/>
      <c r="ACB52" s="35"/>
      <c r="ACC52" s="35"/>
      <c r="ACD52" s="35"/>
      <c r="ACE52" s="35"/>
      <c r="ACF52" s="35"/>
      <c r="ACG52" s="35"/>
      <c r="ACH52" s="35"/>
      <c r="ACI52" s="35"/>
      <c r="ACJ52" s="35"/>
      <c r="ACK52" s="35"/>
      <c r="ACL52" s="35"/>
      <c r="ACM52" s="35"/>
      <c r="ACN52" s="35"/>
      <c r="ACO52" s="35"/>
      <c r="ACP52" s="35"/>
      <c r="ACQ52" s="35"/>
      <c r="ACR52" s="35"/>
      <c r="ACS52" s="35"/>
      <c r="ACT52" s="35"/>
      <c r="ACU52" s="35"/>
      <c r="ACV52" s="35"/>
      <c r="ACW52" s="35"/>
      <c r="ACX52" s="35"/>
    </row>
    <row r="53" spans="1:778" s="14" customFormat="1" ht="53.25" customHeight="1">
      <c r="C53" s="41"/>
      <c r="D53" s="66"/>
      <c r="E53" s="60"/>
      <c r="F53" s="60"/>
      <c r="G53" s="61"/>
      <c r="H53" s="61"/>
      <c r="I53" s="61"/>
      <c r="J53" s="61"/>
      <c r="K53" s="61"/>
      <c r="L53" s="61"/>
      <c r="M53" s="61"/>
      <c r="N53" s="28"/>
      <c r="O53" s="28"/>
    </row>
    <row r="54" spans="1:778" s="14" customFormat="1" ht="53.25" customHeight="1">
      <c r="C54" s="312" t="s">
        <v>249</v>
      </c>
      <c r="D54" s="313"/>
      <c r="E54" s="313"/>
      <c r="F54" s="49"/>
      <c r="G54" s="50"/>
      <c r="H54" s="50"/>
      <c r="I54" s="50"/>
      <c r="J54" s="51"/>
      <c r="K54" s="51"/>
      <c r="L54" s="50"/>
      <c r="M54" s="50"/>
      <c r="N54" s="28"/>
      <c r="O54" s="28"/>
    </row>
    <row r="55" spans="1:778" s="16" customFormat="1" ht="57.75" customHeight="1">
      <c r="C55" s="312" t="s">
        <v>250</v>
      </c>
      <c r="D55" s="313"/>
      <c r="E55" s="313"/>
      <c r="F55" s="313"/>
      <c r="G55" s="50"/>
      <c r="H55" s="50"/>
      <c r="I55" s="50"/>
      <c r="J55" s="51"/>
      <c r="K55" s="52"/>
      <c r="L55" s="342" t="s">
        <v>268</v>
      </c>
      <c r="M55" s="342"/>
    </row>
    <row r="56" spans="1:778" s="16" customFormat="1" ht="52.5" customHeight="1">
      <c r="C56" s="41"/>
      <c r="D56" s="46"/>
      <c r="E56" s="49"/>
      <c r="F56" s="49"/>
      <c r="G56" s="50"/>
      <c r="H56" s="53"/>
      <c r="I56" s="50"/>
      <c r="J56" s="54"/>
      <c r="K56" s="53"/>
      <c r="L56" s="55"/>
      <c r="M56" s="55"/>
    </row>
    <row r="57" spans="1:778" s="29" customFormat="1" ht="207" customHeight="1">
      <c r="C57" s="331"/>
      <c r="D57" s="332"/>
      <c r="E57" s="332"/>
      <c r="F57" s="333"/>
      <c r="G57" s="56"/>
      <c r="H57" s="56"/>
      <c r="I57" s="56"/>
      <c r="J57" s="56"/>
      <c r="K57" s="57"/>
      <c r="L57" s="329"/>
      <c r="M57" s="330"/>
    </row>
    <row r="58" spans="1:778" ht="36" customHeight="1">
      <c r="A58" s="26"/>
      <c r="B58" s="26"/>
      <c r="C58" s="26"/>
    </row>
  </sheetData>
  <mergeCells count="42">
    <mergeCell ref="L57:M57"/>
    <mergeCell ref="C57:F57"/>
    <mergeCell ref="L22:L24"/>
    <mergeCell ref="G22:G24"/>
    <mergeCell ref="E20:E24"/>
    <mergeCell ref="F21:F24"/>
    <mergeCell ref="K22:K24"/>
    <mergeCell ref="F20:M20"/>
    <mergeCell ref="G21:L21"/>
    <mergeCell ref="I22:I24"/>
    <mergeCell ref="J22:J24"/>
    <mergeCell ref="C32:D32"/>
    <mergeCell ref="C52:D52"/>
    <mergeCell ref="C27:D27"/>
    <mergeCell ref="C54:E54"/>
    <mergeCell ref="L55:M55"/>
    <mergeCell ref="I1:K1"/>
    <mergeCell ref="I2:K2"/>
    <mergeCell ref="I3:J3"/>
    <mergeCell ref="K3:M3"/>
    <mergeCell ref="A20:A25"/>
    <mergeCell ref="B20:B25"/>
    <mergeCell ref="C20:C25"/>
    <mergeCell ref="D20:D25"/>
    <mergeCell ref="C19:M19"/>
    <mergeCell ref="M21:M24"/>
    <mergeCell ref="H22:H24"/>
    <mergeCell ref="K16:M16"/>
    <mergeCell ref="C55:F55"/>
    <mergeCell ref="I4:J4"/>
    <mergeCell ref="K4:M4"/>
    <mergeCell ref="C18:M18"/>
    <mergeCell ref="K5:M5"/>
    <mergeCell ref="K6:M6"/>
    <mergeCell ref="K7:M7"/>
    <mergeCell ref="K9:M9"/>
    <mergeCell ref="K11:M11"/>
    <mergeCell ref="K12:M12"/>
    <mergeCell ref="K13:M13"/>
    <mergeCell ref="K14:M14"/>
    <mergeCell ref="K15:M15"/>
    <mergeCell ref="K17:M17"/>
  </mergeCells>
  <phoneticPr fontId="0" type="noConversion"/>
  <printOptions horizontalCentered="1"/>
  <pageMargins left="0.78740157480314965" right="0.39370078740157483" top="0.98425196850393704" bottom="0.59055118110236227" header="0.31496062992125984" footer="0.31496062992125984"/>
  <pageSetup paperSize="8" scale="27" orientation="landscape" useFirstPageNumber="1" r:id="rId1"/>
  <headerFooter differentFirst="1">
    <oddHeader>&amp;C&amp;P</oddHeader>
  </headerFooter>
  <rowBreaks count="2" manualBreakCount="2">
    <brk id="19" min="2" max="12" man="1"/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Маргарита Александровна</dc:creator>
  <cp:lastModifiedBy>ДелПр2</cp:lastModifiedBy>
  <cp:lastPrinted>2019-09-26T13:58:40Z</cp:lastPrinted>
  <dcterms:created xsi:type="dcterms:W3CDTF">2015-09-15T12:46:00Z</dcterms:created>
  <dcterms:modified xsi:type="dcterms:W3CDTF">2019-09-27T11:40:47Z</dcterms:modified>
</cp:coreProperties>
</file>