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1865" tabRatio="500"/>
  </bookViews>
  <sheets>
    <sheet name="пр № 2 Пер мероп МП Культура" sheetId="1" r:id="rId1"/>
    <sheet name="прил 3 Рес. обесп. МП Культ  " sheetId="2" r:id="rId2"/>
  </sheets>
  <definedNames>
    <definedName name="__xlnm_Print_Area" localSheetId="1">'прил 3 Рес. обесп. МП Культ  '!$A$1:$H$109</definedName>
    <definedName name="__xlnm_Print_Titles" localSheetId="0">'пр № 2 Пер мероп МП Культура'!$6:$9</definedName>
    <definedName name="_xlnm_Print_Area" localSheetId="0">'пр № 2 Пер мероп МП Культура'!$A$1:$K$394</definedName>
    <definedName name="_xlnm_Print_Area" localSheetId="1">'прил 3 Рес. обесп. МП Культ  '!$A$1:$H$109</definedName>
    <definedName name="_xlnm_Print_Titles" localSheetId="0">'пр № 2 Пер мероп МП Культура'!$6:$9</definedName>
    <definedName name="Excel_BuiltIn_Print_Titles" localSheetId="0">'пр № 2 Пер мероп МП Культура'!$6:$9</definedName>
    <definedName name="_xlnm.Print_Titles" localSheetId="0">'пр № 2 Пер мероп МП Культура'!$6:$9</definedName>
    <definedName name="_xlnm.Print_Area" localSheetId="0">'пр № 2 Пер мероп МП Культура'!$A$1:$K$394</definedName>
    <definedName name="_xlnm.Print_Area" localSheetId="1">'прил 3 Рес. обесп. МП Культ  '!$A$1:$H$109</definedName>
  </definedNames>
  <calcPr calcId="125725" iterate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369" i="1"/>
  <c r="H368"/>
  <c r="H367"/>
  <c r="H339"/>
  <c r="H338"/>
  <c r="H337"/>
  <c r="H238"/>
  <c r="H207"/>
  <c r="H206"/>
  <c r="H205"/>
  <c r="H86"/>
  <c r="H85"/>
  <c r="H63" s="1"/>
  <c r="H62"/>
  <c r="H42"/>
  <c r="H31" s="1"/>
  <c r="G40" i="2" s="1"/>
  <c r="H41" i="1"/>
  <c r="H30" s="1"/>
  <c r="G39" i="2" s="1"/>
  <c r="H40" i="1"/>
  <c r="H29" s="1"/>
  <c r="G38" i="2" s="1"/>
  <c r="E284" i="1"/>
  <c r="E283"/>
  <c r="E282"/>
  <c r="H281"/>
  <c r="E281" s="1"/>
  <c r="E280"/>
  <c r="E279"/>
  <c r="E278"/>
  <c r="E277"/>
  <c r="E276"/>
  <c r="E275"/>
  <c r="I274"/>
  <c r="G274"/>
  <c r="F274"/>
  <c r="H377"/>
  <c r="G92" i="2" s="1"/>
  <c r="E295" i="1"/>
  <c r="E294"/>
  <c r="E293"/>
  <c r="E292"/>
  <c r="E291"/>
  <c r="E290"/>
  <c r="E289"/>
  <c r="E288"/>
  <c r="E287"/>
  <c r="E286"/>
  <c r="I285"/>
  <c r="H285"/>
  <c r="G285"/>
  <c r="F285"/>
  <c r="H64"/>
  <c r="H366"/>
  <c r="H336"/>
  <c r="H215"/>
  <c r="H204"/>
  <c r="H83"/>
  <c r="H39"/>
  <c r="E285" l="1"/>
  <c r="H274"/>
  <c r="E274" s="1"/>
  <c r="H61"/>
  <c r="H50" s="1"/>
  <c r="G48" i="2" s="1"/>
  <c r="H365" i="1"/>
  <c r="H82"/>
  <c r="H317"/>
  <c r="H185"/>
  <c r="H174" s="1"/>
  <c r="G62" i="2" s="1"/>
  <c r="H314" i="1" l="1"/>
  <c r="H315"/>
  <c r="H316"/>
  <c r="E273"/>
  <c r="E272"/>
  <c r="E271"/>
  <c r="E270"/>
  <c r="E269"/>
  <c r="E268"/>
  <c r="E267"/>
  <c r="E266"/>
  <c r="E265"/>
  <c r="E264"/>
  <c r="I263"/>
  <c r="H263"/>
  <c r="G263"/>
  <c r="F263"/>
  <c r="H182"/>
  <c r="H171" s="1"/>
  <c r="G59" i="2" s="1"/>
  <c r="H183" i="1"/>
  <c r="H172" s="1"/>
  <c r="G60" i="2" s="1"/>
  <c r="H184" i="1"/>
  <c r="H173" s="1"/>
  <c r="G61" i="2" s="1"/>
  <c r="H28" i="1"/>
  <c r="G37" i="2" s="1"/>
  <c r="H335" i="1"/>
  <c r="H60"/>
  <c r="H49" s="1"/>
  <c r="G47" i="2" s="1"/>
  <c r="E263" i="1" l="1"/>
  <c r="D106" i="2"/>
  <c r="D105"/>
  <c r="D104"/>
  <c r="D103"/>
  <c r="D102"/>
  <c r="D101"/>
  <c r="D100"/>
  <c r="D99"/>
  <c r="D98"/>
  <c r="D97"/>
  <c r="H96"/>
  <c r="G96"/>
  <c r="F96"/>
  <c r="E96"/>
  <c r="D40"/>
  <c r="D39"/>
  <c r="D38"/>
  <c r="D37"/>
  <c r="H30"/>
  <c r="F30"/>
  <c r="E30"/>
  <c r="E391" i="1"/>
  <c r="E390"/>
  <c r="E389"/>
  <c r="E388"/>
  <c r="H386"/>
  <c r="E386" s="1"/>
  <c r="E385"/>
  <c r="E384"/>
  <c r="E383"/>
  <c r="E382"/>
  <c r="I381"/>
  <c r="G381"/>
  <c r="F381"/>
  <c r="I380"/>
  <c r="H95" i="2" s="1"/>
  <c r="H380" i="1"/>
  <c r="G95" i="2" s="1"/>
  <c r="G380" i="1"/>
  <c r="F95" i="2" s="1"/>
  <c r="F380" i="1"/>
  <c r="E95" i="2" s="1"/>
  <c r="I379" i="1"/>
  <c r="H94" i="2" s="1"/>
  <c r="H379" i="1"/>
  <c r="G94" i="2" s="1"/>
  <c r="G379" i="1"/>
  <c r="F94" i="2" s="1"/>
  <c r="F379" i="1"/>
  <c r="E94" i="2" s="1"/>
  <c r="I378" i="1"/>
  <c r="H93" i="2" s="1"/>
  <c r="H378" i="1"/>
  <c r="G93" i="2" s="1"/>
  <c r="G378" i="1"/>
  <c r="F93" i="2" s="1"/>
  <c r="F378" i="1"/>
  <c r="E93" i="2" s="1"/>
  <c r="I377" i="1"/>
  <c r="H92" i="2" s="1"/>
  <c r="G377" i="1"/>
  <c r="F92" i="2" s="1"/>
  <c r="F377" i="1"/>
  <c r="E92" i="2" s="1"/>
  <c r="I376" i="1"/>
  <c r="H91" i="2" s="1"/>
  <c r="H376" i="1"/>
  <c r="G91" i="2" s="1"/>
  <c r="G376" i="1"/>
  <c r="F91" i="2" s="1"/>
  <c r="F376" i="1"/>
  <c r="E91" i="2" s="1"/>
  <c r="I375" i="1"/>
  <c r="H90" i="2" s="1"/>
  <c r="H375" i="1"/>
  <c r="G90" i="2" s="1"/>
  <c r="G375" i="1"/>
  <c r="F90" i="2" s="1"/>
  <c r="F375" i="1"/>
  <c r="E90" i="2" s="1"/>
  <c r="I374" i="1"/>
  <c r="H89" i="2" s="1"/>
  <c r="H374" i="1"/>
  <c r="G89" i="2" s="1"/>
  <c r="G374" i="1"/>
  <c r="F89" i="2" s="1"/>
  <c r="F374" i="1"/>
  <c r="E89" i="2" s="1"/>
  <c r="I373" i="1"/>
  <c r="H88" i="2" s="1"/>
  <c r="H373" i="1"/>
  <c r="G88" i="2" s="1"/>
  <c r="G373" i="1"/>
  <c r="F88" i="2" s="1"/>
  <c r="F373" i="1"/>
  <c r="E88" i="2" s="1"/>
  <c r="I372" i="1"/>
  <c r="H87" i="2" s="1"/>
  <c r="H372" i="1"/>
  <c r="G87" i="2" s="1"/>
  <c r="G372" i="1"/>
  <c r="F87" i="2" s="1"/>
  <c r="F372" i="1"/>
  <c r="E87" i="2" s="1"/>
  <c r="I371" i="1"/>
  <c r="H86" i="2" s="1"/>
  <c r="H371" i="1"/>
  <c r="G86" i="2" s="1"/>
  <c r="G371" i="1"/>
  <c r="F86" i="2" s="1"/>
  <c r="F371" i="1"/>
  <c r="E86" i="2" s="1"/>
  <c r="E369" i="1"/>
  <c r="E368"/>
  <c r="E367"/>
  <c r="E366"/>
  <c r="E365"/>
  <c r="H364"/>
  <c r="E364" s="1"/>
  <c r="E363"/>
  <c r="E362"/>
  <c r="E361"/>
  <c r="E360"/>
  <c r="I359"/>
  <c r="G359"/>
  <c r="F359"/>
  <c r="I358"/>
  <c r="H84" i="2" s="1"/>
  <c r="H358" i="1"/>
  <c r="G84" i="2" s="1"/>
  <c r="G358" i="1"/>
  <c r="F84" i="2" s="1"/>
  <c r="F358" i="1"/>
  <c r="E84" i="2" s="1"/>
  <c r="I357" i="1"/>
  <c r="H83" i="2" s="1"/>
  <c r="H357" i="1"/>
  <c r="G83" i="2" s="1"/>
  <c r="G357" i="1"/>
  <c r="F83" i="2" s="1"/>
  <c r="F357" i="1"/>
  <c r="E83" i="2" s="1"/>
  <c r="I356" i="1"/>
  <c r="H82" i="2" s="1"/>
  <c r="H356" i="1"/>
  <c r="G82" i="2" s="1"/>
  <c r="G356" i="1"/>
  <c r="F82" i="2" s="1"/>
  <c r="F356" i="1"/>
  <c r="I355"/>
  <c r="H81" i="2" s="1"/>
  <c r="H355" i="1"/>
  <c r="G81" i="2" s="1"/>
  <c r="G355" i="1"/>
  <c r="F81" i="2" s="1"/>
  <c r="F355" i="1"/>
  <c r="E81" i="2" s="1"/>
  <c r="I354" i="1"/>
  <c r="H80" i="2" s="1"/>
  <c r="H354" i="1"/>
  <c r="G80" i="2" s="1"/>
  <c r="G354" i="1"/>
  <c r="F80" i="2" s="1"/>
  <c r="F354" i="1"/>
  <c r="E80" i="2" s="1"/>
  <c r="I353" i="1"/>
  <c r="H79" i="2" s="1"/>
  <c r="G353" i="1"/>
  <c r="F79" i="2" s="1"/>
  <c r="F353" i="1"/>
  <c r="E79" i="2" s="1"/>
  <c r="I352" i="1"/>
  <c r="H78" i="2" s="1"/>
  <c r="H352" i="1"/>
  <c r="G78" i="2" s="1"/>
  <c r="G352" i="1"/>
  <c r="F78" i="2" s="1"/>
  <c r="F352" i="1"/>
  <c r="I351"/>
  <c r="H77" i="2" s="1"/>
  <c r="H351" i="1"/>
  <c r="G77" i="2" s="1"/>
  <c r="G351" i="1"/>
  <c r="F77" i="2" s="1"/>
  <c r="F351" i="1"/>
  <c r="E77" i="2" s="1"/>
  <c r="I350" i="1"/>
  <c r="H76" i="2" s="1"/>
  <c r="H350" i="1"/>
  <c r="G76" i="2" s="1"/>
  <c r="G350" i="1"/>
  <c r="F76" i="2" s="1"/>
  <c r="F350" i="1"/>
  <c r="I349"/>
  <c r="H75" i="2" s="1"/>
  <c r="H349" i="1"/>
  <c r="G75" i="2" s="1"/>
  <c r="G349" i="1"/>
  <c r="F75" i="2" s="1"/>
  <c r="F349" i="1"/>
  <c r="E75" i="2" s="1"/>
  <c r="E347" i="1"/>
  <c r="E346"/>
  <c r="E345"/>
  <c r="E344"/>
  <c r="E343"/>
  <c r="E342"/>
  <c r="E341"/>
  <c r="I340"/>
  <c r="H340"/>
  <c r="G340"/>
  <c r="F340"/>
  <c r="E339"/>
  <c r="E338"/>
  <c r="E337"/>
  <c r="E336"/>
  <c r="E335"/>
  <c r="H334"/>
  <c r="H312" s="1"/>
  <c r="H301" s="1"/>
  <c r="G68" i="2" s="1"/>
  <c r="E333" i="1"/>
  <c r="E332"/>
  <c r="E331"/>
  <c r="E330"/>
  <c r="I329"/>
  <c r="G329"/>
  <c r="F329"/>
  <c r="E328"/>
  <c r="E327"/>
  <c r="E326"/>
  <c r="E325"/>
  <c r="E324"/>
  <c r="E323"/>
  <c r="E322"/>
  <c r="E321"/>
  <c r="E320"/>
  <c r="E319"/>
  <c r="I318"/>
  <c r="H318"/>
  <c r="G318"/>
  <c r="F318"/>
  <c r="I317"/>
  <c r="I306" s="1"/>
  <c r="H73" i="2" s="1"/>
  <c r="G317" i="1"/>
  <c r="G306" s="1"/>
  <c r="F73" i="2" s="1"/>
  <c r="F317" i="1"/>
  <c r="F306" s="1"/>
  <c r="E73" i="2" s="1"/>
  <c r="I316" i="1"/>
  <c r="I305" s="1"/>
  <c r="H72" i="2" s="1"/>
  <c r="H305" i="1"/>
  <c r="G72" i="2" s="1"/>
  <c r="G316" i="1"/>
  <c r="G305" s="1"/>
  <c r="F72" i="2" s="1"/>
  <c r="F316" i="1"/>
  <c r="I315"/>
  <c r="I304" s="1"/>
  <c r="H71" i="2" s="1"/>
  <c r="G315" i="1"/>
  <c r="G304" s="1"/>
  <c r="F71" i="2" s="1"/>
  <c r="F315" i="1"/>
  <c r="I314"/>
  <c r="I303" s="1"/>
  <c r="H70" i="2" s="1"/>
  <c r="H303" i="1"/>
  <c r="G70" i="2" s="1"/>
  <c r="G26" s="1"/>
  <c r="G15" s="1"/>
  <c r="G314" i="1"/>
  <c r="G303" s="1"/>
  <c r="F70" i="2" s="1"/>
  <c r="F314" i="1"/>
  <c r="I313"/>
  <c r="I302" s="1"/>
  <c r="H69" i="2" s="1"/>
  <c r="H313" i="1"/>
  <c r="H302" s="1"/>
  <c r="G69" i="2" s="1"/>
  <c r="G313" i="1"/>
  <c r="G302" s="1"/>
  <c r="F69" i="2" s="1"/>
  <c r="F313" i="1"/>
  <c r="F302" s="1"/>
  <c r="E69" i="2" s="1"/>
  <c r="I312" i="1"/>
  <c r="I301" s="1"/>
  <c r="H68" i="2" s="1"/>
  <c r="G312" i="1"/>
  <c r="G301" s="1"/>
  <c r="F312"/>
  <c r="F301" s="1"/>
  <c r="E68" i="2" s="1"/>
  <c r="I311" i="1"/>
  <c r="I300" s="1"/>
  <c r="H67" i="2" s="1"/>
  <c r="H311" i="1"/>
  <c r="H300" s="1"/>
  <c r="G67" i="2" s="1"/>
  <c r="G311" i="1"/>
  <c r="G300" s="1"/>
  <c r="F67" i="2" s="1"/>
  <c r="F311" i="1"/>
  <c r="I310"/>
  <c r="I299" s="1"/>
  <c r="H66" i="2" s="1"/>
  <c r="H310" i="1"/>
  <c r="H299" s="1"/>
  <c r="G66" i="2" s="1"/>
  <c r="G310" i="1"/>
  <c r="G299" s="1"/>
  <c r="F66" i="2" s="1"/>
  <c r="F310" i="1"/>
  <c r="F299" s="1"/>
  <c r="E66" i="2" s="1"/>
  <c r="I309" i="1"/>
  <c r="H309"/>
  <c r="H298" s="1"/>
  <c r="G65" i="2" s="1"/>
  <c r="G309" i="1"/>
  <c r="G298" s="1"/>
  <c r="F65" i="2" s="1"/>
  <c r="F309" i="1"/>
  <c r="F298" s="1"/>
  <c r="E65" i="2" s="1"/>
  <c r="I308" i="1"/>
  <c r="I297" s="1"/>
  <c r="H64" i="2" s="1"/>
  <c r="H308" i="1"/>
  <c r="H297" s="1"/>
  <c r="G64" i="2" s="1"/>
  <c r="G308" i="1"/>
  <c r="G297" s="1"/>
  <c r="F64" i="2" s="1"/>
  <c r="F308" i="1"/>
  <c r="F297" s="1"/>
  <c r="E64" i="2" s="1"/>
  <c r="H306" i="1"/>
  <c r="G73" i="2" s="1"/>
  <c r="H304" i="1"/>
  <c r="G71" i="2" s="1"/>
  <c r="E262" i="1"/>
  <c r="E261"/>
  <c r="E260"/>
  <c r="E259"/>
  <c r="E258"/>
  <c r="E257"/>
  <c r="E256"/>
  <c r="E255"/>
  <c r="E254"/>
  <c r="E253"/>
  <c r="I252"/>
  <c r="H252"/>
  <c r="G252"/>
  <c r="F252"/>
  <c r="E251"/>
  <c r="E250"/>
  <c r="E249"/>
  <c r="E248"/>
  <c r="E247"/>
  <c r="E246"/>
  <c r="E245"/>
  <c r="E244"/>
  <c r="E243"/>
  <c r="E242"/>
  <c r="I241"/>
  <c r="H241"/>
  <c r="G241"/>
  <c r="F241"/>
  <c r="E240"/>
  <c r="E239"/>
  <c r="E238"/>
  <c r="E237"/>
  <c r="E236"/>
  <c r="E235"/>
  <c r="E234"/>
  <c r="E233"/>
  <c r="E232"/>
  <c r="E231"/>
  <c r="I230"/>
  <c r="H230"/>
  <c r="G230"/>
  <c r="F230"/>
  <c r="E229"/>
  <c r="E228"/>
  <c r="E227"/>
  <c r="E226"/>
  <c r="E225"/>
  <c r="E224"/>
  <c r="E223"/>
  <c r="E222"/>
  <c r="E221"/>
  <c r="E220"/>
  <c r="I219"/>
  <c r="H219"/>
  <c r="G219"/>
  <c r="F219"/>
  <c r="E218"/>
  <c r="E217"/>
  <c r="E216"/>
  <c r="E215"/>
  <c r="E214"/>
  <c r="E213"/>
  <c r="E212"/>
  <c r="E211"/>
  <c r="E210"/>
  <c r="E209"/>
  <c r="I208"/>
  <c r="H208"/>
  <c r="G208"/>
  <c r="F208"/>
  <c r="E207"/>
  <c r="E206"/>
  <c r="E205"/>
  <c r="E204"/>
  <c r="E203"/>
  <c r="H202"/>
  <c r="E202" s="1"/>
  <c r="E201"/>
  <c r="E200"/>
  <c r="E199"/>
  <c r="E198"/>
  <c r="I197"/>
  <c r="G197"/>
  <c r="F197"/>
  <c r="E196"/>
  <c r="E195"/>
  <c r="E194"/>
  <c r="E193"/>
  <c r="E192"/>
  <c r="E191"/>
  <c r="E190"/>
  <c r="E189"/>
  <c r="E188"/>
  <c r="E187"/>
  <c r="I186"/>
  <c r="H186"/>
  <c r="G186"/>
  <c r="F186"/>
  <c r="I185"/>
  <c r="I174" s="1"/>
  <c r="H62" i="2" s="1"/>
  <c r="G185" i="1"/>
  <c r="G174" s="1"/>
  <c r="F62" i="2" s="1"/>
  <c r="F185" i="1"/>
  <c r="F174" s="1"/>
  <c r="E62" i="2" s="1"/>
  <c r="I184" i="1"/>
  <c r="I173" s="1"/>
  <c r="H61" i="2" s="1"/>
  <c r="G184" i="1"/>
  <c r="G173" s="1"/>
  <c r="F61" i="2" s="1"/>
  <c r="F184" i="1"/>
  <c r="F173" s="1"/>
  <c r="E61" i="2" s="1"/>
  <c r="I183" i="1"/>
  <c r="I172" s="1"/>
  <c r="H60" i="2" s="1"/>
  <c r="G183" i="1"/>
  <c r="G172" s="1"/>
  <c r="F60" i="2" s="1"/>
  <c r="F183" i="1"/>
  <c r="F172" s="1"/>
  <c r="E60" i="2" s="1"/>
  <c r="I182" i="1"/>
  <c r="I171" s="1"/>
  <c r="H59" i="2" s="1"/>
  <c r="G182" i="1"/>
  <c r="G171" s="1"/>
  <c r="F59" i="2" s="1"/>
  <c r="F182" i="1"/>
  <c r="F171" s="1"/>
  <c r="E59" i="2" s="1"/>
  <c r="I181" i="1"/>
  <c r="I170" s="1"/>
  <c r="H58" i="2" s="1"/>
  <c r="H181" i="1"/>
  <c r="H170" s="1"/>
  <c r="G58" i="2" s="1"/>
  <c r="G181" i="1"/>
  <c r="G170" s="1"/>
  <c r="F58" i="2" s="1"/>
  <c r="F181" i="1"/>
  <c r="F170" s="1"/>
  <c r="E58" i="2" s="1"/>
  <c r="I180" i="1"/>
  <c r="I169" s="1"/>
  <c r="H57" i="2" s="1"/>
  <c r="G180" i="1"/>
  <c r="G169" s="1"/>
  <c r="F57" i="2" s="1"/>
  <c r="F180" i="1"/>
  <c r="F169" s="1"/>
  <c r="E57" i="2" s="1"/>
  <c r="I179" i="1"/>
  <c r="I168" s="1"/>
  <c r="H56" i="2" s="1"/>
  <c r="H179" i="1"/>
  <c r="H168" s="1"/>
  <c r="G56" i="2" s="1"/>
  <c r="G179" i="1"/>
  <c r="G168" s="1"/>
  <c r="F56" i="2" s="1"/>
  <c r="F179" i="1"/>
  <c r="F168" s="1"/>
  <c r="E56" i="2" s="1"/>
  <c r="I178" i="1"/>
  <c r="I167" s="1"/>
  <c r="H55" i="2" s="1"/>
  <c r="H178" i="1"/>
  <c r="H167" s="1"/>
  <c r="G55" i="2" s="1"/>
  <c r="G178" i="1"/>
  <c r="G167" s="1"/>
  <c r="F55" i="2" s="1"/>
  <c r="F178" i="1"/>
  <c r="F167" s="1"/>
  <c r="E55" i="2" s="1"/>
  <c r="I177" i="1"/>
  <c r="I166" s="1"/>
  <c r="H54" i="2" s="1"/>
  <c r="H177" i="1"/>
  <c r="H166" s="1"/>
  <c r="G54" i="2" s="1"/>
  <c r="G177" i="1"/>
  <c r="G166" s="1"/>
  <c r="F54" i="2" s="1"/>
  <c r="F177" i="1"/>
  <c r="F166" s="1"/>
  <c r="E54" i="2" s="1"/>
  <c r="I176" i="1"/>
  <c r="I165" s="1"/>
  <c r="H53" i="2" s="1"/>
  <c r="H176" i="1"/>
  <c r="H165" s="1"/>
  <c r="G53" i="2" s="1"/>
  <c r="G176" i="1"/>
  <c r="G165" s="1"/>
  <c r="F176"/>
  <c r="F165" s="1"/>
  <c r="E53" i="2" s="1"/>
  <c r="E163" i="1"/>
  <c r="E162"/>
  <c r="E161"/>
  <c r="E160"/>
  <c r="G159"/>
  <c r="E159" s="1"/>
  <c r="H158"/>
  <c r="E158" s="1"/>
  <c r="E157"/>
  <c r="E156"/>
  <c r="E155"/>
  <c r="E154"/>
  <c r="I153"/>
  <c r="F153"/>
  <c r="E152"/>
  <c r="E151"/>
  <c r="E150"/>
  <c r="E149"/>
  <c r="E148"/>
  <c r="E147"/>
  <c r="E146"/>
  <c r="E145"/>
  <c r="E144"/>
  <c r="E143"/>
  <c r="I142"/>
  <c r="H142"/>
  <c r="G142"/>
  <c r="F142"/>
  <c r="E141"/>
  <c r="E140"/>
  <c r="E139"/>
  <c r="E138"/>
  <c r="E137"/>
  <c r="E136"/>
  <c r="E135"/>
  <c r="E134"/>
  <c r="E133"/>
  <c r="E132"/>
  <c r="I131"/>
  <c r="H131"/>
  <c r="G131"/>
  <c r="F131"/>
  <c r="E130"/>
  <c r="E129"/>
  <c r="E128"/>
  <c r="E127"/>
  <c r="E126"/>
  <c r="E125"/>
  <c r="E124"/>
  <c r="E123"/>
  <c r="E122"/>
  <c r="E121"/>
  <c r="I120"/>
  <c r="H120"/>
  <c r="G120"/>
  <c r="F120"/>
  <c r="E119"/>
  <c r="E118"/>
  <c r="E117"/>
  <c r="E116"/>
  <c r="E115"/>
  <c r="E114"/>
  <c r="E113"/>
  <c r="E112"/>
  <c r="E111"/>
  <c r="E110"/>
  <c r="I109"/>
  <c r="H109"/>
  <c r="G109"/>
  <c r="F109"/>
  <c r="E108"/>
  <c r="E107"/>
  <c r="E106"/>
  <c r="E105"/>
  <c r="E104"/>
  <c r="E103"/>
  <c r="E102"/>
  <c r="E101"/>
  <c r="E100"/>
  <c r="E99"/>
  <c r="I98"/>
  <c r="H98"/>
  <c r="G98"/>
  <c r="F98"/>
  <c r="E97"/>
  <c r="E96"/>
  <c r="E95"/>
  <c r="E94"/>
  <c r="E93"/>
  <c r="E92"/>
  <c r="E91"/>
  <c r="E90"/>
  <c r="E89"/>
  <c r="E88"/>
  <c r="I87"/>
  <c r="H87"/>
  <c r="G87"/>
  <c r="F87"/>
  <c r="E86"/>
  <c r="E85"/>
  <c r="E84"/>
  <c r="E83"/>
  <c r="E82"/>
  <c r="H81"/>
  <c r="E81" s="1"/>
  <c r="E80"/>
  <c r="E79"/>
  <c r="E78"/>
  <c r="E77"/>
  <c r="I76"/>
  <c r="G76"/>
  <c r="F76"/>
  <c r="E75"/>
  <c r="E74"/>
  <c r="E73"/>
  <c r="E72"/>
  <c r="E71"/>
  <c r="E70"/>
  <c r="E69"/>
  <c r="E68"/>
  <c r="E67"/>
  <c r="E66"/>
  <c r="I65"/>
  <c r="H65"/>
  <c r="G65"/>
  <c r="F65"/>
  <c r="I64"/>
  <c r="I53" s="1"/>
  <c r="H51" i="2" s="1"/>
  <c r="H53" i="1"/>
  <c r="G51" i="2" s="1"/>
  <c r="G64" i="1"/>
  <c r="F64"/>
  <c r="I63"/>
  <c r="I52" s="1"/>
  <c r="H50" i="2" s="1"/>
  <c r="G63" i="1"/>
  <c r="G52" s="1"/>
  <c r="F50" i="2" s="1"/>
  <c r="F63" i="1"/>
  <c r="F52" s="1"/>
  <c r="E50" i="2" s="1"/>
  <c r="I62" i="1"/>
  <c r="I51" s="1"/>
  <c r="H49" i="2" s="1"/>
  <c r="G62" i="1"/>
  <c r="G51" s="1"/>
  <c r="F62"/>
  <c r="F51" s="1"/>
  <c r="E49" i="2" s="1"/>
  <c r="I61" i="1"/>
  <c r="I50" s="1"/>
  <c r="H48" i="2" s="1"/>
  <c r="G61" i="1"/>
  <c r="G50" s="1"/>
  <c r="F48" i="2" s="1"/>
  <c r="F61" i="1"/>
  <c r="I60"/>
  <c r="I49" s="1"/>
  <c r="H47" i="2" s="1"/>
  <c r="G60" i="1"/>
  <c r="G49" s="1"/>
  <c r="F47" i="2" s="1"/>
  <c r="F60" i="1"/>
  <c r="F49" s="1"/>
  <c r="E47" i="2" s="1"/>
  <c r="I59" i="1"/>
  <c r="I48" s="1"/>
  <c r="H46" i="2" s="1"/>
  <c r="G59" i="1"/>
  <c r="F59"/>
  <c r="F48" s="1"/>
  <c r="E46" i="2" s="1"/>
  <c r="I58" i="1"/>
  <c r="I47" s="1"/>
  <c r="H45" i="2" s="1"/>
  <c r="H58" i="1"/>
  <c r="H47" s="1"/>
  <c r="G45" i="2" s="1"/>
  <c r="G58" i="1"/>
  <c r="F58"/>
  <c r="I57"/>
  <c r="I46" s="1"/>
  <c r="H44" i="2" s="1"/>
  <c r="H57" i="1"/>
  <c r="H46" s="1"/>
  <c r="G44" i="2" s="1"/>
  <c r="G57" i="1"/>
  <c r="G46" s="1"/>
  <c r="F44" i="2" s="1"/>
  <c r="F57" i="1"/>
  <c r="F46" s="1"/>
  <c r="E44" i="2" s="1"/>
  <c r="I56" i="1"/>
  <c r="I45" s="1"/>
  <c r="H43" i="2" s="1"/>
  <c r="H56" i="1"/>
  <c r="H45" s="1"/>
  <c r="G43" i="2" s="1"/>
  <c r="G56" i="1"/>
  <c r="F56"/>
  <c r="I55"/>
  <c r="I44" s="1"/>
  <c r="H42" i="2" s="1"/>
  <c r="H55" i="1"/>
  <c r="H44" s="1"/>
  <c r="G42" i="2" s="1"/>
  <c r="G55" i="1"/>
  <c r="G44" s="1"/>
  <c r="F42" i="2" s="1"/>
  <c r="F55" i="1"/>
  <c r="F44" s="1"/>
  <c r="E42" i="2" s="1"/>
  <c r="G53" i="1"/>
  <c r="F51" i="2" s="1"/>
  <c r="H52" i="1"/>
  <c r="G50" i="2" s="1"/>
  <c r="H51" i="1"/>
  <c r="G49" i="2" s="1"/>
  <c r="G48" i="1"/>
  <c r="F46" i="2" s="1"/>
  <c r="G47" i="1"/>
  <c r="F45" i="2" s="1"/>
  <c r="G45" i="1"/>
  <c r="F43" i="2" s="1"/>
  <c r="E42" i="1"/>
  <c r="E41"/>
  <c r="E40"/>
  <c r="E39"/>
  <c r="E38"/>
  <c r="H37"/>
  <c r="E37" s="1"/>
  <c r="E36"/>
  <c r="E35"/>
  <c r="E34"/>
  <c r="E33"/>
  <c r="I32"/>
  <c r="G32"/>
  <c r="F32"/>
  <c r="I31"/>
  <c r="G31"/>
  <c r="F31"/>
  <c r="I30"/>
  <c r="G30"/>
  <c r="F30"/>
  <c r="I29"/>
  <c r="G29"/>
  <c r="F29"/>
  <c r="I28"/>
  <c r="G28"/>
  <c r="F28"/>
  <c r="I27"/>
  <c r="H27"/>
  <c r="G36" i="2" s="1"/>
  <c r="D36" s="1"/>
  <c r="G27" i="1"/>
  <c r="F27"/>
  <c r="I26"/>
  <c r="G26"/>
  <c r="F26"/>
  <c r="I25"/>
  <c r="H25"/>
  <c r="G34" i="2" s="1"/>
  <c r="D34" s="1"/>
  <c r="G25" i="1"/>
  <c r="F25"/>
  <c r="I24"/>
  <c r="H24"/>
  <c r="G24"/>
  <c r="F24"/>
  <c r="I23"/>
  <c r="H23"/>
  <c r="G32" i="2" s="1"/>
  <c r="D32" s="1"/>
  <c r="G23" i="1"/>
  <c r="F23"/>
  <c r="I22"/>
  <c r="H22"/>
  <c r="G31" i="2" s="1"/>
  <c r="G22" i="1"/>
  <c r="F22"/>
  <c r="F25" i="2" l="1"/>
  <c r="F14" s="1"/>
  <c r="H24"/>
  <c r="H13" s="1"/>
  <c r="F21"/>
  <c r="F10" s="1"/>
  <c r="G27"/>
  <c r="G16" s="1"/>
  <c r="E20"/>
  <c r="E9" s="1"/>
  <c r="E22"/>
  <c r="E24"/>
  <c r="H59" i="1"/>
  <c r="H48" s="1"/>
  <c r="G46" i="2" s="1"/>
  <c r="G41" s="1"/>
  <c r="E65" i="1"/>
  <c r="G153"/>
  <c r="H180"/>
  <c r="H169" s="1"/>
  <c r="G57" i="2" s="1"/>
  <c r="F85"/>
  <c r="F74"/>
  <c r="E98" i="1"/>
  <c r="H353"/>
  <c r="G79" i="2" s="1"/>
  <c r="D79" s="1"/>
  <c r="G11" i="1"/>
  <c r="I175"/>
  <c r="E56"/>
  <c r="D47" i="2"/>
  <c r="H76" i="1"/>
  <c r="H25" i="2"/>
  <c r="H14" s="1"/>
  <c r="H359" i="1"/>
  <c r="H26"/>
  <c r="H74" i="2"/>
  <c r="E64" i="1"/>
  <c r="H197"/>
  <c r="E197" s="1"/>
  <c r="F26" i="2"/>
  <c r="F15" s="1"/>
  <c r="E23" i="1"/>
  <c r="E168"/>
  <c r="F68" i="2"/>
  <c r="F24" s="1"/>
  <c r="G15" i="1"/>
  <c r="F13"/>
  <c r="I11"/>
  <c r="I15"/>
  <c r="M13" i="2" s="1"/>
  <c r="G21" i="1"/>
  <c r="I16"/>
  <c r="E29"/>
  <c r="E31"/>
  <c r="I20"/>
  <c r="F45"/>
  <c r="E43" i="2" s="1"/>
  <c r="D43" s="1"/>
  <c r="F23"/>
  <c r="F12" s="1"/>
  <c r="G28"/>
  <c r="G17" s="1"/>
  <c r="F22"/>
  <c r="F11" s="1"/>
  <c r="H22"/>
  <c r="H11" s="1"/>
  <c r="E172" i="1"/>
  <c r="D54" i="2"/>
  <c r="D55"/>
  <c r="D56"/>
  <c r="D59"/>
  <c r="E186" i="1"/>
  <c r="D69" i="2"/>
  <c r="D77"/>
  <c r="D80"/>
  <c r="D81"/>
  <c r="D83"/>
  <c r="D96"/>
  <c r="G29"/>
  <c r="G18" s="1"/>
  <c r="G20"/>
  <c r="D84"/>
  <c r="F41"/>
  <c r="F29"/>
  <c r="F18" s="1"/>
  <c r="F28"/>
  <c r="F17" s="1"/>
  <c r="D62"/>
  <c r="H85"/>
  <c r="D93"/>
  <c r="D94"/>
  <c r="D95"/>
  <c r="H20"/>
  <c r="H9" s="1"/>
  <c r="M9" s="1"/>
  <c r="H23"/>
  <c r="H12" s="1"/>
  <c r="H52"/>
  <c r="D60"/>
  <c r="D66"/>
  <c r="F27"/>
  <c r="F16" s="1"/>
  <c r="D61"/>
  <c r="D64"/>
  <c r="D73"/>
  <c r="G63"/>
  <c r="D86"/>
  <c r="D87"/>
  <c r="D88"/>
  <c r="D89"/>
  <c r="D92"/>
  <c r="F53"/>
  <c r="F52" s="1"/>
  <c r="G164" i="1"/>
  <c r="E27"/>
  <c r="D49" i="2"/>
  <c r="E25"/>
  <c r="E14" s="1"/>
  <c r="D31"/>
  <c r="D42"/>
  <c r="D44"/>
  <c r="E52"/>
  <c r="D75"/>
  <c r="E85"/>
  <c r="H13" i="1"/>
  <c r="G33" i="2"/>
  <c r="E350" i="1"/>
  <c r="E76" i="2"/>
  <c r="D76" s="1"/>
  <c r="E352" i="1"/>
  <c r="E78" i="2"/>
  <c r="D78" s="1"/>
  <c r="E356" i="1"/>
  <c r="E82" i="2"/>
  <c r="D82" s="1"/>
  <c r="H32" i="1"/>
  <c r="E32" s="1"/>
  <c r="E55"/>
  <c r="G54"/>
  <c r="I54"/>
  <c r="D50" i="2"/>
  <c r="E309" i="1"/>
  <c r="E311"/>
  <c r="E312"/>
  <c r="E313"/>
  <c r="E315"/>
  <c r="G21" i="2"/>
  <c r="G10" s="1"/>
  <c r="G23"/>
  <c r="G12" s="1"/>
  <c r="H29"/>
  <c r="H18" s="1"/>
  <c r="M18" s="1"/>
  <c r="H28"/>
  <c r="H17" s="1"/>
  <c r="H41"/>
  <c r="H27"/>
  <c r="H16" s="1"/>
  <c r="H26"/>
  <c r="H15" s="1"/>
  <c r="E372" i="1"/>
  <c r="E182"/>
  <c r="E62"/>
  <c r="E208"/>
  <c r="E219"/>
  <c r="E61"/>
  <c r="G16"/>
  <c r="G370"/>
  <c r="E252"/>
  <c r="E317"/>
  <c r="G74" i="2"/>
  <c r="E340" i="1"/>
  <c r="E25"/>
  <c r="I370"/>
  <c r="G20"/>
  <c r="E180"/>
  <c r="E181"/>
  <c r="E170"/>
  <c r="E185"/>
  <c r="E174"/>
  <c r="E46"/>
  <c r="E230"/>
  <c r="E297"/>
  <c r="E299"/>
  <c r="E301"/>
  <c r="E351"/>
  <c r="I348"/>
  <c r="E176"/>
  <c r="H175"/>
  <c r="E177"/>
  <c r="E166"/>
  <c r="E184"/>
  <c r="E120"/>
  <c r="E131"/>
  <c r="E142"/>
  <c r="H153"/>
  <c r="E153" s="1"/>
  <c r="G175"/>
  <c r="E178"/>
  <c r="H18"/>
  <c r="E358"/>
  <c r="E359"/>
  <c r="E378"/>
  <c r="E380"/>
  <c r="H381"/>
  <c r="E381" s="1"/>
  <c r="E87"/>
  <c r="E22"/>
  <c r="I21"/>
  <c r="E30"/>
  <c r="E44"/>
  <c r="I14"/>
  <c r="E58"/>
  <c r="H14"/>
  <c r="E60"/>
  <c r="H20"/>
  <c r="E76"/>
  <c r="H12"/>
  <c r="I164"/>
  <c r="H19"/>
  <c r="G12"/>
  <c r="K10" i="2" s="1"/>
  <c r="I307" i="1"/>
  <c r="E354"/>
  <c r="E355"/>
  <c r="E374"/>
  <c r="E375"/>
  <c r="E377"/>
  <c r="G14"/>
  <c r="F16"/>
  <c r="G43"/>
  <c r="H17"/>
  <c r="L15" i="2" s="1"/>
  <c r="G18" i="1"/>
  <c r="I18"/>
  <c r="G19"/>
  <c r="I19"/>
  <c r="G17"/>
  <c r="I17"/>
  <c r="H296"/>
  <c r="G13"/>
  <c r="I13"/>
  <c r="I43"/>
  <c r="E51"/>
  <c r="E52"/>
  <c r="E167"/>
  <c r="E171"/>
  <c r="G348"/>
  <c r="E376"/>
  <c r="E24"/>
  <c r="E28"/>
  <c r="F47"/>
  <c r="E45" i="2" s="1"/>
  <c r="F50" i="1"/>
  <c r="F53"/>
  <c r="E51" i="2" s="1"/>
  <c r="E29" s="1"/>
  <c r="E18" s="1"/>
  <c r="E57" i="1"/>
  <c r="E63"/>
  <c r="E109"/>
  <c r="H164"/>
  <c r="E169"/>
  <c r="E173"/>
  <c r="F175"/>
  <c r="E179"/>
  <c r="E183"/>
  <c r="E241"/>
  <c r="G296"/>
  <c r="I298"/>
  <c r="F300"/>
  <c r="E302"/>
  <c r="F304"/>
  <c r="E304" s="1"/>
  <c r="E306"/>
  <c r="E310"/>
  <c r="G307"/>
  <c r="E318"/>
  <c r="E353"/>
  <c r="E357"/>
  <c r="E373"/>
  <c r="E379"/>
  <c r="H370"/>
  <c r="E314"/>
  <c r="F303"/>
  <c r="E70" i="2" s="1"/>
  <c r="D70" s="1"/>
  <c r="E334" i="1"/>
  <c r="H329"/>
  <c r="E329" s="1"/>
  <c r="E11" i="2"/>
  <c r="D57"/>
  <c r="G52"/>
  <c r="F21" i="1"/>
  <c r="E308"/>
  <c r="F307"/>
  <c r="H307"/>
  <c r="E316"/>
  <c r="F305"/>
  <c r="E72" i="2" s="1"/>
  <c r="D72" s="1"/>
  <c r="E349" i="1"/>
  <c r="F348"/>
  <c r="H348"/>
  <c r="E371"/>
  <c r="F370"/>
  <c r="G9" i="2"/>
  <c r="E13"/>
  <c r="D58"/>
  <c r="G25"/>
  <c r="G14" s="1"/>
  <c r="G85"/>
  <c r="K14" l="1"/>
  <c r="F63"/>
  <c r="H15" i="1"/>
  <c r="D46" i="2"/>
  <c r="F12" i="1"/>
  <c r="J11" i="2"/>
  <c r="H54" i="1"/>
  <c r="E59"/>
  <c r="E48"/>
  <c r="D68" i="2"/>
  <c r="L18"/>
  <c r="L17"/>
  <c r="E45" i="1"/>
  <c r="K18" i="2"/>
  <c r="L12"/>
  <c r="M14"/>
  <c r="D85"/>
  <c r="M17"/>
  <c r="K12"/>
  <c r="M12"/>
  <c r="K17"/>
  <c r="L10"/>
  <c r="K16"/>
  <c r="M11"/>
  <c r="M15"/>
  <c r="J14"/>
  <c r="K11"/>
  <c r="K15"/>
  <c r="M16"/>
  <c r="F20"/>
  <c r="F19" s="1"/>
  <c r="L16"/>
  <c r="D52"/>
  <c r="F13"/>
  <c r="K13" s="1"/>
  <c r="H21" i="1"/>
  <c r="E26"/>
  <c r="G35" i="2"/>
  <c r="D18"/>
  <c r="E21"/>
  <c r="E10" s="1"/>
  <c r="J10" s="1"/>
  <c r="I12" i="1"/>
  <c r="E12" s="1"/>
  <c r="L12" s="1"/>
  <c r="H65" i="2"/>
  <c r="E50" i="1"/>
  <c r="E48" i="2"/>
  <c r="E41" s="1"/>
  <c r="D41" s="1"/>
  <c r="D29"/>
  <c r="D51"/>
  <c r="E74"/>
  <c r="D74" s="1"/>
  <c r="D53"/>
  <c r="E28"/>
  <c r="E17" s="1"/>
  <c r="D17" s="1"/>
  <c r="F18" i="1"/>
  <c r="E18" s="1"/>
  <c r="L18" s="1"/>
  <c r="E71" i="2"/>
  <c r="E300" i="1"/>
  <c r="E67" i="2"/>
  <c r="E23" s="1"/>
  <c r="D45"/>
  <c r="G22"/>
  <c r="D33"/>
  <c r="I10" i="1"/>
  <c r="E175"/>
  <c r="E21"/>
  <c r="E370"/>
  <c r="G10"/>
  <c r="F43"/>
  <c r="E165"/>
  <c r="F164"/>
  <c r="E307"/>
  <c r="I296"/>
  <c r="F15"/>
  <c r="E15" s="1"/>
  <c r="L15" s="1"/>
  <c r="H11"/>
  <c r="L9" i="2" s="1"/>
  <c r="E298" i="1"/>
  <c r="E13"/>
  <c r="L13" s="1"/>
  <c r="E53"/>
  <c r="F20"/>
  <c r="E20" s="1"/>
  <c r="L20" s="1"/>
  <c r="E47"/>
  <c r="F14"/>
  <c r="E14" s="1"/>
  <c r="L14" s="1"/>
  <c r="F11"/>
  <c r="E49"/>
  <c r="H43"/>
  <c r="E43" s="1"/>
  <c r="H16"/>
  <c r="L14" i="2" s="1"/>
  <c r="D25"/>
  <c r="D14"/>
  <c r="E348" i="1"/>
  <c r="E305"/>
  <c r="F19"/>
  <c r="E19" s="1"/>
  <c r="L19" s="1"/>
  <c r="F17"/>
  <c r="E303"/>
  <c r="F296"/>
  <c r="D28" i="2" l="1"/>
  <c r="E11" i="1"/>
  <c r="L11" s="1"/>
  <c r="I17" i="2"/>
  <c r="J17"/>
  <c r="J18"/>
  <c r="I18"/>
  <c r="J9"/>
  <c r="J13"/>
  <c r="F9"/>
  <c r="D20"/>
  <c r="D35"/>
  <c r="G24"/>
  <c r="G30"/>
  <c r="D30" s="1"/>
  <c r="E296" i="1"/>
  <c r="G11" i="2"/>
  <c r="L11" s="1"/>
  <c r="D22"/>
  <c r="D23"/>
  <c r="E12"/>
  <c r="J12" s="1"/>
  <c r="D67"/>
  <c r="E63"/>
  <c r="D71"/>
  <c r="E27"/>
  <c r="E26"/>
  <c r="D48"/>
  <c r="D65"/>
  <c r="H63"/>
  <c r="H21"/>
  <c r="E164" i="1"/>
  <c r="F54"/>
  <c r="E54" s="1"/>
  <c r="H10"/>
  <c r="E16"/>
  <c r="L16" s="1"/>
  <c r="E17"/>
  <c r="L17" s="1"/>
  <c r="F10"/>
  <c r="K9" i="2" l="1"/>
  <c r="D9"/>
  <c r="I9" s="1"/>
  <c r="F8"/>
  <c r="K8" s="1"/>
  <c r="I14"/>
  <c r="G13"/>
  <c r="L13" s="1"/>
  <c r="D24"/>
  <c r="G19"/>
  <c r="D11"/>
  <c r="I11" s="1"/>
  <c r="E19"/>
  <c r="E16"/>
  <c r="J16" s="1"/>
  <c r="D27"/>
  <c r="D63"/>
  <c r="H10"/>
  <c r="M10" s="1"/>
  <c r="D21"/>
  <c r="H19"/>
  <c r="D26"/>
  <c r="E15"/>
  <c r="J15" s="1"/>
  <c r="D12"/>
  <c r="I12" s="1"/>
  <c r="E10" i="1"/>
  <c r="L10" s="1"/>
  <c r="G8" i="2" l="1"/>
  <c r="L8" s="1"/>
  <c r="D19"/>
  <c r="D13"/>
  <c r="I13" s="1"/>
  <c r="D16"/>
  <c r="I16" s="1"/>
  <c r="D15"/>
  <c r="I15" s="1"/>
  <c r="E8"/>
  <c r="J8" s="1"/>
  <c r="D10"/>
  <c r="I10" s="1"/>
  <c r="H8"/>
  <c r="M8" s="1"/>
  <c r="D8" l="1"/>
  <c r="I8" s="1"/>
</calcChain>
</file>

<file path=xl/sharedStrings.xml><?xml version="1.0" encoding="utf-8"?>
<sst xmlns="http://schemas.openxmlformats.org/spreadsheetml/2006/main" count="184" uniqueCount="117">
  <si>
    <t xml:space="preserve">ПЕРЕЧЕНЬ ОСНОВНЫХ МЕРОПРИЯТИЙ МУНИЦИПАЛЬНОЙ ПРОГРАММЫ
«РАЗВИТИЕ КУЛЬТУРЫ» 
</t>
  </si>
  <si>
    <t>№ п/п</t>
  </si>
  <si>
    <t>Наименование подпрограммы</t>
  </si>
  <si>
    <t>Статус</t>
  </si>
  <si>
    <t>Год реали-зации прог-раммы</t>
  </si>
  <si>
    <t>Объем финансирования,  тыс. рублей</t>
  </si>
  <si>
    <t>Непосредственный результат реализации мероприятия</t>
  </si>
  <si>
    <t>Муниципальный заказчик,главный распорядитель (распорядитель) бюджетных средств, исполнитель</t>
  </si>
  <si>
    <t>Всего</t>
  </si>
  <si>
    <t>в том числе в разрезе источников финансирования</t>
  </si>
  <si>
    <t>федер. бюджет</t>
  </si>
  <si>
    <t>краевой бюджет</t>
  </si>
  <si>
    <t>местный бюджет</t>
  </si>
  <si>
    <t>внебюджетные источники</t>
  </si>
  <si>
    <t>Общий объем финансирования  основных мероприятий  программы «Развитие культуры» всего в том числе:</t>
  </si>
  <si>
    <t xml:space="preserve">всего </t>
  </si>
  <si>
    <t>Основное мероприятие №1 «Руководство и управление в сфере культуры и искусства»</t>
  </si>
  <si>
    <t>1.1</t>
  </si>
  <si>
    <t>Мероприятие № 1.1 «Расходы на обеспечение функций органов местного самоуправления в сфере культуры и искусства»</t>
  </si>
  <si>
    <t>Основное мероприятие № 2 «Реализация дополнительных предпрофессиональных общеобразовательных программ в области искусств»</t>
  </si>
  <si>
    <t>2.1</t>
  </si>
  <si>
    <t>Мероприятие № 2.1 «Расходы на обеспечение деятельности (оказание услуг) муниципальных учреждений дополнительного образования сферы культуры»</t>
  </si>
  <si>
    <t>2.1.1</t>
  </si>
  <si>
    <t>Мероприятие № 2.1.1 "Обеспечение поэтапного повышения уровня средней заработной платы педагогическим работникам муниципальных учреждений дополнительного образования в сфере культуры и искусства"</t>
  </si>
  <si>
    <t>2.1.2</t>
  </si>
  <si>
    <t>2.2</t>
  </si>
  <si>
    <t xml:space="preserve">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Мероприятие № 2.2 «Осуществление   отдельных государственных полномочий Краснодарского края  по предоставлению мер социальной поддержки в виде                   компенсации расходов на оплату жилых помещений, отопления и освещения педагогическим работ-никам муниципальных учреждений, проживающим и работающим в сельских населенных пунктах на территории Краснодарского края»
</t>
  </si>
  <si>
    <t>2.3</t>
  </si>
  <si>
    <t>Мероприятие № 2.3 «Компенсация расходов на оплату жилых помещений, отопления и освещения педагогическим работникам государственных и муниципальных учреждений, проживающим и работающим в сельской местности»</t>
  </si>
  <si>
    <t>2.4</t>
  </si>
  <si>
    <t>Мероприятие № 2.4 «Премия главы муниципального образования Кавказский район для  учащихся муниципальных бюджетных учреждений дополнительного образования за достижение выдающихся результатов в учебе и исполнительском мастерстве»</t>
  </si>
  <si>
    <t>2.5</t>
  </si>
  <si>
    <t>2.6</t>
  </si>
  <si>
    <t>2.7</t>
  </si>
  <si>
    <t>Мероприятие № 2.7 Наказы избирателей</t>
  </si>
  <si>
    <t>2.8</t>
  </si>
  <si>
    <t>3</t>
  </si>
  <si>
    <t>Основное мероприятие № 3 «Организация библиотечного обслуживания населения муниципального образования Кавказский район»</t>
  </si>
  <si>
    <t xml:space="preserve"> - проведение мероприятий по привлечению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привлечению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- проведение мероприятий по привлечение читателей в библиотеки района;
 - увеличение средней заработной платы работников культуры;
- повышение качества предоставляемых  услуг 
 - проведение мероприятий по привлечение читателей в библиотеки</t>
  </si>
  <si>
    <t>3.1</t>
  </si>
  <si>
    <t>Мероприятие № 3.1 «Расходы на обеспечение деятельности (оказание услуг) муниципальных учреждений сферы культуры»,</t>
  </si>
  <si>
    <t>3.1.1</t>
  </si>
  <si>
    <t>Мероприятие № 3.1.1 «Обеспечение поэтапного повышения уровня средней заработной платы работникам муниципальных учреждений культуры» (в рамках муниципального задания)</t>
  </si>
  <si>
    <t>3.1.2</t>
  </si>
  <si>
    <t>Мероприятие № 3.1.2 «Расходы на содержание муниципальных учреждений: МКУК «ЦМБ»</t>
  </si>
  <si>
    <t>3.2</t>
  </si>
  <si>
    <t>3.3</t>
  </si>
  <si>
    <t>Мероприятие № 3.3 «Комплектование книжных фондов библиотек муниципального образования Кавказский район»</t>
  </si>
  <si>
    <t>3.4</t>
  </si>
  <si>
    <t>Мероприятие № 3.4. «Осуществление полномочий по комплектованию книжных фондов библиотек поселений, переданных из поселений муниципального образования Кавказский район»</t>
  </si>
  <si>
    <t>3.5</t>
  </si>
  <si>
    <t>Мероприятие № 3.5 «Создание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краю»</t>
  </si>
  <si>
    <t>3.6</t>
  </si>
  <si>
    <t>4</t>
  </si>
  <si>
    <t>Основное мероприятие №4 «Методическое обслуживание учреждений культуры»</t>
  </si>
  <si>
    <t>4.1</t>
  </si>
  <si>
    <t>Мероприятие № 4.1 «Расходы на обеспечение деятельности (оказание услуг) муниципальных учреждений сферы культуры»</t>
  </si>
  <si>
    <t>4.1.1</t>
  </si>
  <si>
    <t>Мероприятие № 4.1.1 «Обеспечение поэтапного повышения уровня средней заработной платы работникам муниципальных учреждений культуры» (в рамках муниципального задания)</t>
  </si>
  <si>
    <t>4.1.2</t>
  </si>
  <si>
    <t>Мероприятие № 4.1.2 «Расходы на содержание муниципальных учреждений: МКУК «ОМЦ»</t>
  </si>
  <si>
    <t>4.2</t>
  </si>
  <si>
    <t>Мероприятие № 4.2 «Создание условий для организации досуга и обеспечения услугами организаций культуры в части поэтапного повышения уровня средней заработной платы работников муниципальных учреждений отрасли культуры, искусства и кинематографии до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Краснодарскому краю»</t>
  </si>
  <si>
    <t>5</t>
  </si>
  <si>
    <t>Основное мероприятие №5 «Обеспечение организации и осуществления бухгалтерского учета»</t>
  </si>
  <si>
    <t>5.1</t>
  </si>
  <si>
    <t>Мероприятие № 5.1 «Расходы на обеспечение деятельности (оказание услуг) муниципальных учреждений сферы культуры»</t>
  </si>
  <si>
    <t>6</t>
  </si>
  <si>
    <t>Основное мероприятие № 6 «Создание условий для организации досуга и культуры»</t>
  </si>
  <si>
    <t>6.1</t>
  </si>
  <si>
    <t>Общий объем финансирования  муниципальной программы «Развитие культуры» всего,  в том числе:</t>
  </si>
  <si>
    <t>Объем финансирования по основным мероприятиям  муниципальной программы</t>
  </si>
  <si>
    <t>7</t>
  </si>
  <si>
    <t>8</t>
  </si>
  <si>
    <t>9</t>
  </si>
  <si>
    <t>Подпрограмма "Укрепление материально-технической базы архива муниципального образования Кавказский район"</t>
  </si>
  <si>
    <t>Мероприятие № 2.1.2 «Расходы на содержание муниципальных учреждений: МБУ ДО ДШИ ст. Казанской, МБУ ДО ДШИ ст. Кавказской, МБУ ДО ДМШ 1 им. Г.В. Свиридова, МБУ ДО ДХШ, МБУ ДО ДМШ № 2»</t>
  </si>
  <si>
    <t>Мероприятие № 2.8  Организация предоставления дополнительного образования детей в муниципальных образовательных организациях  в части оснащения образовательных организаций 
в сфере культуры музыкальными инструментами, оборудованием 
и учебными материалами в рамках реализации регионального 
проекта "Культурная среда"</t>
  </si>
  <si>
    <t xml:space="preserve">Мероприятие № 3.6
Поддержка отрасли культуры, в целях софинансирования на комплектование и обеспечение сохранности библиотечных фондов библиотек
</t>
  </si>
  <si>
    <t>3.7</t>
  </si>
  <si>
    <t>Мероприятие № 3.7
Наказы избирателей</t>
  </si>
  <si>
    <t>Мероприятие № 6.1 «Расходы на организацию и проведение мероприятий в области культуры, популяризации здорового образа жизни, поддержка добровольческой (волонтерской) деятельности»</t>
  </si>
  <si>
    <t xml:space="preserve">Мероприятие № 2.6 Укрепление материально-технической базы, технического оснащения муниципальных учреждений дополнительного образования </t>
  </si>
  <si>
    <t>отдел культуры администрации МО Кавказский район</t>
  </si>
  <si>
    <t>отдел культуры администрации МО Кавказский район, учреждения, подведомственные отделу культуры</t>
  </si>
  <si>
    <t xml:space="preserve">Обоснование ресурсного обеспечения муниципальной программы «Развитие культуры» 
</t>
  </si>
  <si>
    <t>Заместитель главы муниципального образования Кавказский район                                                                                                       С.В. Филатова</t>
  </si>
  <si>
    <t>3.8</t>
  </si>
  <si>
    <t>Укрепление материально- технической базы МКУК "ЦМБ"</t>
  </si>
  <si>
    <t>Мероприятие № 3.9
Укрепление материально-технической базы, техническое оснащения муниципальных учреждений культуры</t>
  </si>
  <si>
    <t>3.9</t>
  </si>
  <si>
    <t xml:space="preserve">отдел культуры администрации МО Кавказский район, учреждения, подведомственные отделу культуры </t>
  </si>
  <si>
    <t xml:space="preserve">Укрепление материально-технической базы, ремонт помещений МБУ ДО Детской школы искусств  ст.Казанской </t>
  </si>
  <si>
    <t xml:space="preserve">Модернизация библиотек в части комплектования книжных фондов </t>
  </si>
  <si>
    <t>Мероприятие № 3.2 «Компенсация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местности»</t>
  </si>
  <si>
    <t xml:space="preserve">Не менее 14,1 % детей в возрасте от 5 до 18 лет будут получать услуги в детских школах искусств;
</t>
  </si>
  <si>
    <t>Повышение качества и введение новых  муниципальных услуг в сфере культуры и искусства Кавказского района</t>
  </si>
  <si>
    <t>Мероприятие № 3.8
Государственная поддержка отрасли культуры, в том числе за счет средств резервного фонда Правительства Российской Федерации</t>
  </si>
  <si>
    <t>Укрепление материально-технической базы МКУК "Центральная межпоселенческая библиотека" МО Кавказский район (приобретение специализированной мебели)</t>
  </si>
  <si>
    <t xml:space="preserve">Оказание методической помощи 28 учреждениям культуры сотрудниками организационно-методического центра культуры
</t>
  </si>
  <si>
    <t xml:space="preserve">Оказание услуг по бухгалтерскому и налоговому учету муниципальным учреждениям Кавказского района </t>
  </si>
  <si>
    <t>Проведение культурно-массовых мероприятий; обеспечение 
участия учреждений культуры и учащихся школ дополнительного образования  в краевых, всероссийских фестивалях и конкурсах</t>
  </si>
  <si>
    <t>Приобретение литературы для библиотек Кавказского района</t>
  </si>
  <si>
    <t xml:space="preserve">Приобретение литературы для библиотек Кавказского района </t>
  </si>
  <si>
    <t>Принятие полномочий от поселений района по комплектованию библиотечных фондов библиотек поселений</t>
  </si>
  <si>
    <t>Выплата компенсации педагогическим работникам МБУ ДО  на оплату жилых помещений, отопления и освещения</t>
  </si>
  <si>
    <t xml:space="preserve">Повышение качества  оказания услуг в сфере культуры и искусства; повышение эффективности и результативности бюджетных расходов на оказание муниципальных услуг в сфере  культуры </t>
  </si>
  <si>
    <t>Повышение уровня удовлетворенности населения качеством предоставляемых услуг в поселениях Кавказского района</t>
  </si>
  <si>
    <t xml:space="preserve">Выплата компенсации сотрудникам МКУК "Центральная межпоселенческая библиотека" МО Кавказский район </t>
  </si>
  <si>
    <t>Выплата премии главы муниципального образования Кавказский район учащимся МБУ ДО за достижение выдающихся результатов в учебе и исполнительском мастерстве</t>
  </si>
  <si>
    <t>Мероприятие № 2.5
Капитальный ремонт, укрепление материально-технической базы, техническое оснащения муниципальных учреждений культуры и (или) детских музыкальных школ, художественных школ, школ искусств</t>
  </si>
  <si>
    <t>2017г. - капитальный ремонт здания МБУ ДО ДШИ ст. Кавказской; 2018г. - укрепление материально-технической базы МБУ ДО детская художественная школа г.Кропоткин,               2021г.  - укрепление материально-технической базы МБУ ДО ДШИ ст. Кавказской (в том числе приобретение (пошив, изготовление) сценических костюмов и обуви); 2022г. -капитальный ремонт кровли МБУ ДО ДМШ № 2 г. Кропоткин;  2024г. - укрепление материально-технической базы МБУ ДО ДМШ № 2 г. Кропоткин, капитальный ремонт помещений МБУ ДО ДХШ г.Кропоткин.</t>
  </si>
  <si>
    <t>Приобретение музыкальных инструментов, оборудования и учебных материалов для МБУ ДО ДМШ № 1 им. Г.В. Свиридова г. Кропоткин и МБУ ДО ДШИ ст.Казанской МО Кавказский район</t>
  </si>
  <si>
    <t xml:space="preserve">Заместитель главы муниципального образования Кавказский район                                                                                                                                                                                     С.В. Филатова                                                                                                                                                                                     </t>
  </si>
  <si>
    <t>Приложение 3
к изменениям, утвержденным постановлением администрации муниципального образования
Кавказский район
от 20.06.2022 № 898                                                                 "Приложение 3
к муниципальной программе муниципального образования Кавказский район "Развитие  культуры"", утвержденной 
постановлением 
 администрации муниципального образования Кавказский район 
от 24.10.2014 г. № 1693
(в редакции постановления администрации
муниципального образования
Кавказский район
от 20.06.2022 № 898)</t>
  </si>
  <si>
    <t>Приложение 2
к изменениям, утвержденным постановлением администрации муниципального образования
Кавказский район
от 20.06.2022 № 898</t>
  </si>
  <si>
    <t xml:space="preserve">"Приложение 2 
к муниципальной программе муниципального образования Кавказский район "Развитие  культуры", утвержденной 
постановлением администрации муниципального образования Кавказский район 
от 24.10.2014 г. № 1693
(в редакции постановления администрации
муниципального образования
Кавказский район
от 20.06.2022 № 898 )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</si>
</sst>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948A5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66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CC00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8">
    <xf numFmtId="0" fontId="0" fillId="0" borderId="0" xfId="0"/>
    <xf numFmtId="0" fontId="2" fillId="0" borderId="0" xfId="1"/>
    <xf numFmtId="49" fontId="2" fillId="0" borderId="0" xfId="1" applyNumberFormat="1"/>
    <xf numFmtId="164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49" fontId="5" fillId="0" borderId="0" xfId="1" applyNumberFormat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165" fontId="6" fillId="0" borderId="0" xfId="1" applyNumberFormat="1" applyFont="1" applyBorder="1" applyAlignment="1">
      <alignment horizontal="center" vertical="top" wrapText="1"/>
    </xf>
    <xf numFmtId="165" fontId="5" fillId="0" borderId="0" xfId="1" applyNumberFormat="1" applyFont="1" applyBorder="1" applyAlignment="1">
      <alignment horizontal="center" vertical="top"/>
    </xf>
    <xf numFmtId="49" fontId="5" fillId="0" borderId="0" xfId="1" applyNumberFormat="1" applyFont="1" applyAlignment="1">
      <alignment horizontal="center" vertical="top" wrapText="1"/>
    </xf>
    <xf numFmtId="0" fontId="5" fillId="0" borderId="0" xfId="1" applyFont="1" applyAlignment="1">
      <alignment horizontal="center" vertical="top"/>
    </xf>
    <xf numFmtId="165" fontId="5" fillId="0" borderId="0" xfId="1" applyNumberFormat="1" applyFont="1" applyAlignment="1">
      <alignment horizontal="center" vertical="top"/>
    </xf>
    <xf numFmtId="49" fontId="5" fillId="0" borderId="0" xfId="1" applyNumberFormat="1" applyFont="1" applyAlignment="1">
      <alignment horizontal="center" vertical="top"/>
    </xf>
    <xf numFmtId="49" fontId="2" fillId="0" borderId="0" xfId="1" applyNumberFormat="1" applyAlignment="1">
      <alignment wrapText="1"/>
    </xf>
    <xf numFmtId="0" fontId="2" fillId="0" borderId="0" xfId="1"/>
    <xf numFmtId="165" fontId="2" fillId="0" borderId="0" xfId="1" applyNumberFormat="1"/>
    <xf numFmtId="49" fontId="2" fillId="0" borderId="0" xfId="1" applyNumberFormat="1"/>
    <xf numFmtId="49" fontId="2" fillId="0" borderId="0" xfId="1" applyNumberFormat="1" applyAlignment="1">
      <alignment wrapText="1"/>
    </xf>
    <xf numFmtId="0" fontId="5" fillId="0" borderId="0" xfId="1" applyFont="1" applyBorder="1"/>
    <xf numFmtId="0" fontId="7" fillId="0" borderId="0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/>
    </xf>
    <xf numFmtId="49" fontId="5" fillId="0" borderId="0" xfId="1" applyNumberFormat="1" applyFont="1" applyBorder="1" applyAlignment="1">
      <alignment wrapText="1"/>
    </xf>
    <xf numFmtId="0" fontId="3" fillId="0" borderId="0" xfId="2" applyFont="1" applyBorder="1" applyAlignment="1"/>
    <xf numFmtId="0" fontId="3" fillId="0" borderId="0" xfId="2" applyFont="1" applyAlignment="1"/>
    <xf numFmtId="49" fontId="5" fillId="0" borderId="1" xfId="1" applyNumberFormat="1" applyFont="1" applyBorder="1" applyAlignment="1">
      <alignment wrapText="1"/>
    </xf>
    <xf numFmtId="0" fontId="5" fillId="0" borderId="1" xfId="1" applyFont="1" applyBorder="1"/>
    <xf numFmtId="165" fontId="3" fillId="3" borderId="2" xfId="1" applyNumberFormat="1" applyFont="1" applyFill="1" applyBorder="1" applyAlignment="1">
      <alignment horizontal="center" vertical="center" wrapText="1"/>
    </xf>
    <xf numFmtId="165" fontId="5" fillId="3" borderId="2" xfId="1" applyNumberFormat="1" applyFont="1" applyFill="1" applyBorder="1" applyAlignment="1">
      <alignment horizontal="center"/>
    </xf>
    <xf numFmtId="165" fontId="5" fillId="3" borderId="2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165" fontId="3" fillId="5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/>
    </xf>
    <xf numFmtId="165" fontId="3" fillId="4" borderId="2" xfId="1" applyNumberFormat="1" applyFont="1" applyFill="1" applyBorder="1" applyAlignment="1">
      <alignment horizontal="center" vertical="top" wrapText="1"/>
    </xf>
    <xf numFmtId="165" fontId="5" fillId="4" borderId="2" xfId="1" applyNumberFormat="1" applyFont="1" applyFill="1" applyBorder="1" applyAlignment="1">
      <alignment horizontal="center" vertical="top" wrapText="1"/>
    </xf>
    <xf numFmtId="0" fontId="3" fillId="4" borderId="2" xfId="1" applyFont="1" applyFill="1" applyBorder="1" applyAlignment="1">
      <alignment horizontal="center" vertical="top" wrapText="1"/>
    </xf>
    <xf numFmtId="165" fontId="5" fillId="3" borderId="2" xfId="1" applyNumberFormat="1" applyFont="1" applyFill="1" applyBorder="1" applyAlignment="1">
      <alignment horizontal="center" vertical="top" wrapText="1"/>
    </xf>
    <xf numFmtId="49" fontId="6" fillId="3" borderId="3" xfId="1" applyNumberFormat="1" applyFont="1" applyFill="1" applyBorder="1" applyAlignment="1">
      <alignment horizontal="center" vertical="top" wrapText="1"/>
    </xf>
    <xf numFmtId="49" fontId="6" fillId="3" borderId="7" xfId="1" applyNumberFormat="1" applyFont="1" applyFill="1" applyBorder="1" applyAlignment="1">
      <alignment horizontal="center" vertical="top" wrapText="1"/>
    </xf>
    <xf numFmtId="165" fontId="8" fillId="4" borderId="2" xfId="1" applyNumberFormat="1" applyFont="1" applyFill="1" applyBorder="1" applyAlignment="1">
      <alignment horizontal="center" vertical="center" wrapText="1"/>
    </xf>
    <xf numFmtId="165" fontId="8" fillId="3" borderId="2" xfId="1" applyNumberFormat="1" applyFont="1" applyFill="1" applyBorder="1" applyAlignment="1">
      <alignment horizontal="center" vertical="center" wrapText="1"/>
    </xf>
    <xf numFmtId="165" fontId="8" fillId="4" borderId="2" xfId="1" applyNumberFormat="1" applyFont="1" applyFill="1" applyBorder="1" applyAlignment="1">
      <alignment horizontal="center"/>
    </xf>
    <xf numFmtId="165" fontId="8" fillId="3" borderId="2" xfId="1" applyNumberFormat="1" applyFont="1" applyFill="1" applyBorder="1" applyAlignment="1">
      <alignment horizontal="center"/>
    </xf>
    <xf numFmtId="165" fontId="3" fillId="4" borderId="2" xfId="1" applyNumberFormat="1" applyFont="1" applyFill="1" applyBorder="1" applyAlignment="1">
      <alignment horizontal="center" vertical="top"/>
    </xf>
    <xf numFmtId="165" fontId="3" fillId="4" borderId="5" xfId="1" applyNumberFormat="1" applyFont="1" applyFill="1" applyBorder="1" applyAlignment="1">
      <alignment horizontal="center" vertical="top"/>
    </xf>
    <xf numFmtId="165" fontId="3" fillId="4" borderId="5" xfId="1" applyNumberFormat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165" fontId="8" fillId="3" borderId="3" xfId="1" applyNumberFormat="1" applyFont="1" applyFill="1" applyBorder="1" applyAlignment="1">
      <alignment horizontal="center"/>
    </xf>
    <xf numFmtId="165" fontId="8" fillId="4" borderId="3" xfId="1" applyNumberFormat="1" applyFont="1" applyFill="1" applyBorder="1" applyAlignment="1">
      <alignment horizontal="center"/>
    </xf>
    <xf numFmtId="165" fontId="3" fillId="3" borderId="5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top"/>
    </xf>
    <xf numFmtId="165" fontId="3" fillId="5" borderId="2" xfId="1" applyNumberFormat="1" applyFont="1" applyFill="1" applyBorder="1" applyAlignment="1">
      <alignment horizontal="center" vertical="top" wrapText="1"/>
    </xf>
    <xf numFmtId="0" fontId="2" fillId="3" borderId="0" xfId="1" applyFill="1"/>
    <xf numFmtId="165" fontId="3" fillId="4" borderId="3" xfId="1" applyNumberFormat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49" fontId="3" fillId="3" borderId="2" xfId="1" applyNumberFormat="1" applyFont="1" applyFill="1" applyBorder="1" applyAlignment="1">
      <alignment horizontal="center" vertical="top" wrapText="1"/>
    </xf>
    <xf numFmtId="0" fontId="2" fillId="3" borderId="10" xfId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/>
    </xf>
    <xf numFmtId="0" fontId="5" fillId="3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vertical="top" wrapText="1"/>
    </xf>
    <xf numFmtId="0" fontId="3" fillId="3" borderId="7" xfId="1" applyFont="1" applyFill="1" applyBorder="1" applyAlignment="1">
      <alignment vertical="top" wrapText="1"/>
    </xf>
    <xf numFmtId="0" fontId="3" fillId="3" borderId="4" xfId="1" applyFont="1" applyFill="1" applyBorder="1" applyAlignment="1">
      <alignment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3" xfId="1" applyFont="1" applyFill="1" applyBorder="1" applyAlignment="1">
      <alignment horizontal="center" vertical="top" wrapText="1"/>
    </xf>
    <xf numFmtId="165" fontId="5" fillId="0" borderId="0" xfId="1" applyNumberFormat="1" applyFont="1" applyBorder="1"/>
    <xf numFmtId="0" fontId="5" fillId="3" borderId="2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0" fontId="2" fillId="0" borderId="0" xfId="1" applyFont="1"/>
    <xf numFmtId="0" fontId="0" fillId="0" borderId="0" xfId="0" applyFont="1"/>
    <xf numFmtId="49" fontId="3" fillId="0" borderId="0" xfId="1" applyNumberFormat="1" applyFont="1" applyAlignment="1">
      <alignment wrapText="1"/>
    </xf>
    <xf numFmtId="0" fontId="2" fillId="3" borderId="10" xfId="1" applyFill="1" applyBorder="1" applyAlignment="1">
      <alignment horizontal="center"/>
    </xf>
    <xf numFmtId="0" fontId="3" fillId="3" borderId="3" xfId="1" applyFont="1" applyFill="1" applyBorder="1" applyAlignment="1">
      <alignment horizontal="center" vertical="top" wrapText="1"/>
    </xf>
    <xf numFmtId="0" fontId="3" fillId="3" borderId="7" xfId="1" applyFont="1" applyFill="1" applyBorder="1" applyAlignment="1">
      <alignment horizontal="center" vertical="top" wrapText="1"/>
    </xf>
    <xf numFmtId="0" fontId="3" fillId="3" borderId="4" xfId="1" applyFont="1" applyFill="1" applyBorder="1" applyAlignment="1">
      <alignment horizontal="center" vertical="top" wrapText="1"/>
    </xf>
    <xf numFmtId="0" fontId="3" fillId="3" borderId="2" xfId="1" applyFont="1" applyFill="1" applyBorder="1" applyAlignment="1">
      <alignment horizontal="center" vertical="top" wrapText="1"/>
    </xf>
    <xf numFmtId="49" fontId="3" fillId="3" borderId="2" xfId="1" applyNumberFormat="1" applyFont="1" applyFill="1" applyBorder="1" applyAlignment="1">
      <alignment horizontal="center" vertical="top" wrapText="1"/>
    </xf>
    <xf numFmtId="49" fontId="5" fillId="3" borderId="2" xfId="1" applyNumberFormat="1" applyFont="1" applyFill="1" applyBorder="1" applyAlignment="1">
      <alignment horizontal="center" vertical="top" wrapText="1"/>
    </xf>
    <xf numFmtId="49" fontId="3" fillId="4" borderId="2" xfId="1" applyNumberFormat="1" applyFont="1" applyFill="1" applyBorder="1" applyAlignment="1">
      <alignment horizontal="center" vertical="top" wrapText="1"/>
    </xf>
    <xf numFmtId="2" fontId="3" fillId="4" borderId="3" xfId="1" applyNumberFormat="1" applyFont="1" applyFill="1" applyBorder="1" applyAlignment="1">
      <alignment horizontal="center" vertical="top" wrapText="1"/>
    </xf>
    <xf numFmtId="2" fontId="3" fillId="4" borderId="7" xfId="1" applyNumberFormat="1" applyFont="1" applyFill="1" applyBorder="1" applyAlignment="1">
      <alignment horizontal="center" vertical="top" wrapText="1"/>
    </xf>
    <xf numFmtId="2" fontId="3" fillId="4" borderId="4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49" fontId="3" fillId="3" borderId="3" xfId="1" applyNumberFormat="1" applyFont="1" applyFill="1" applyBorder="1" applyAlignment="1">
      <alignment horizontal="center" vertical="top" wrapText="1"/>
    </xf>
    <xf numFmtId="49" fontId="3" fillId="3" borderId="7" xfId="1" applyNumberFormat="1" applyFont="1" applyFill="1" applyBorder="1" applyAlignment="1">
      <alignment horizontal="center" vertical="top" wrapText="1"/>
    </xf>
    <xf numFmtId="49" fontId="3" fillId="3" borderId="4" xfId="1" applyNumberFormat="1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 wrapText="1"/>
    </xf>
    <xf numFmtId="0" fontId="5" fillId="4" borderId="2" xfId="1" applyFont="1" applyFill="1" applyBorder="1" applyAlignment="1">
      <alignment horizontal="center" vertical="top" wrapText="1"/>
    </xf>
    <xf numFmtId="49" fontId="5" fillId="4" borderId="2" xfId="1" applyNumberFormat="1" applyFont="1" applyFill="1" applyBorder="1" applyAlignment="1">
      <alignment horizontal="center" vertical="top" wrapText="1"/>
    </xf>
    <xf numFmtId="0" fontId="5" fillId="3" borderId="2" xfId="1" applyFont="1" applyFill="1" applyBorder="1" applyAlignment="1">
      <alignment horizontal="center" vertical="top"/>
    </xf>
    <xf numFmtId="49" fontId="6" fillId="3" borderId="2" xfId="1" applyNumberFormat="1" applyFont="1" applyFill="1" applyBorder="1" applyAlignment="1">
      <alignment horizontal="center" vertical="top" wrapText="1"/>
    </xf>
    <xf numFmtId="164" fontId="3" fillId="2" borderId="0" xfId="1" applyNumberFormat="1" applyFont="1" applyFill="1" applyBorder="1" applyAlignment="1">
      <alignment horizontal="left" wrapText="1"/>
    </xf>
    <xf numFmtId="49" fontId="3" fillId="0" borderId="1" xfId="1" applyNumberFormat="1" applyFont="1" applyBorder="1" applyAlignment="1">
      <alignment horizontal="center" vertical="top" wrapText="1" readingOrder="1"/>
    </xf>
    <xf numFmtId="2" fontId="5" fillId="0" borderId="0" xfId="1" applyNumberFormat="1" applyFont="1" applyBorder="1" applyAlignment="1">
      <alignment horizontal="left" vertical="top" wrapText="1"/>
    </xf>
    <xf numFmtId="49" fontId="4" fillId="3" borderId="2" xfId="1" applyNumberFormat="1" applyFont="1" applyFill="1" applyBorder="1" applyAlignment="1">
      <alignment horizontal="center" vertical="top" wrapText="1"/>
    </xf>
    <xf numFmtId="49" fontId="3" fillId="4" borderId="3" xfId="1" applyNumberFormat="1" applyFont="1" applyFill="1" applyBorder="1" applyAlignment="1">
      <alignment horizontal="center" vertical="top" wrapText="1"/>
    </xf>
    <xf numFmtId="0" fontId="3" fillId="4" borderId="2" xfId="1" applyFont="1" applyFill="1" applyBorder="1" applyAlignment="1">
      <alignment horizontal="center" vertical="top" wrapText="1"/>
    </xf>
    <xf numFmtId="0" fontId="3" fillId="3" borderId="6" xfId="1" applyFont="1" applyFill="1" applyBorder="1" applyAlignment="1">
      <alignment horizontal="center" vertical="top" wrapText="1"/>
    </xf>
    <xf numFmtId="0" fontId="3" fillId="4" borderId="2" xfId="1" applyNumberFormat="1" applyFont="1" applyFill="1" applyBorder="1" applyAlignment="1">
      <alignment horizontal="center" vertical="top" wrapText="1"/>
    </xf>
    <xf numFmtId="2" fontId="5" fillId="4" borderId="3" xfId="1" applyNumberFormat="1" applyFont="1" applyFill="1" applyBorder="1" applyAlignment="1">
      <alignment horizontal="center" vertical="top" wrapText="1"/>
    </xf>
    <xf numFmtId="2" fontId="5" fillId="4" borderId="7" xfId="1" applyNumberFormat="1" applyFont="1" applyFill="1" applyBorder="1" applyAlignment="1">
      <alignment horizontal="center" vertical="top" wrapText="1"/>
    </xf>
    <xf numFmtId="2" fontId="5" fillId="4" borderId="4" xfId="1" applyNumberFormat="1" applyFont="1" applyFill="1" applyBorder="1" applyAlignment="1">
      <alignment horizontal="center" vertical="top" wrapText="1"/>
    </xf>
    <xf numFmtId="164" fontId="3" fillId="2" borderId="0" xfId="1" applyNumberFormat="1" applyFont="1" applyFill="1" applyBorder="1" applyAlignment="1">
      <alignment horizontal="left" vertical="top" wrapText="1"/>
    </xf>
    <xf numFmtId="49" fontId="3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left" wrapText="1"/>
    </xf>
  </cellXfs>
  <cellStyles count="3">
    <cellStyle name="Excel Built-in Normal 1" xfId="1"/>
    <cellStyle name="Excel Built-in Normal 2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66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521"/>
  <sheetViews>
    <sheetView tabSelected="1" view="pageBreakPreview" zoomScale="75" zoomScaleNormal="91" zoomScaleSheetLayoutView="75" zoomScalePageLayoutView="75" workbookViewId="0">
      <selection activeCell="A5" sqref="A5:K5"/>
    </sheetView>
  </sheetViews>
  <sheetFormatPr defaultRowHeight="15"/>
  <cols>
    <col min="1" max="1" width="6.28515625" style="1" customWidth="1"/>
    <col min="2" max="2" width="57" style="1" customWidth="1"/>
    <col min="3" max="3" width="7" style="1" customWidth="1"/>
    <col min="4" max="4" width="11" style="1" customWidth="1"/>
    <col min="5" max="5" width="14.42578125" style="1" customWidth="1"/>
    <col min="6" max="6" width="13.28515625" style="1" customWidth="1"/>
    <col min="7" max="9" width="13.85546875" style="1" customWidth="1"/>
    <col min="10" max="10" width="29.28515625" style="2" customWidth="1"/>
    <col min="11" max="11" width="21.28515625" style="1" customWidth="1"/>
    <col min="12" max="12" width="8.5703125" style="1" bestFit="1" customWidth="1"/>
    <col min="13" max="13" width="9.85546875" style="1" bestFit="1" customWidth="1"/>
    <col min="14" max="257" width="8.7109375" style="1" customWidth="1"/>
    <col min="258" max="1025" width="8.7109375" customWidth="1"/>
  </cols>
  <sheetData>
    <row r="1" spans="1:257" ht="99" customHeight="1">
      <c r="G1" s="3"/>
      <c r="H1" s="3"/>
      <c r="I1" s="106" t="s">
        <v>115</v>
      </c>
      <c r="J1" s="106"/>
      <c r="K1" s="106"/>
    </row>
    <row r="2" spans="1:257" ht="184.5" customHeight="1">
      <c r="G2" s="3"/>
      <c r="H2" s="3"/>
      <c r="I2" s="106" t="s">
        <v>116</v>
      </c>
      <c r="J2" s="106"/>
      <c r="K2" s="106"/>
    </row>
    <row r="3" spans="1:257" hidden="1"/>
    <row r="4" spans="1:257" hidden="1"/>
    <row r="5" spans="1:257" s="83" customFormat="1" ht="40.700000000000003" customHeight="1">
      <c r="A5" s="107" t="s">
        <v>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84"/>
      <c r="M5" s="84"/>
      <c r="N5" s="4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</row>
    <row r="6" spans="1:257" ht="34.5" customHeight="1">
      <c r="A6" s="91" t="s">
        <v>1</v>
      </c>
      <c r="B6" s="89" t="s">
        <v>2</v>
      </c>
      <c r="C6" s="90" t="s">
        <v>3</v>
      </c>
      <c r="D6" s="89" t="s">
        <v>4</v>
      </c>
      <c r="E6" s="97" t="s">
        <v>5</v>
      </c>
      <c r="F6" s="97"/>
      <c r="G6" s="97"/>
      <c r="H6" s="97"/>
      <c r="I6" s="97"/>
      <c r="J6" s="91" t="s">
        <v>6</v>
      </c>
      <c r="K6" s="101" t="s">
        <v>7</v>
      </c>
    </row>
    <row r="7" spans="1:257" ht="24.75" customHeight="1">
      <c r="A7" s="91"/>
      <c r="B7" s="89"/>
      <c r="C7" s="90"/>
      <c r="D7" s="89"/>
      <c r="E7" s="90" t="s">
        <v>8</v>
      </c>
      <c r="F7" s="90" t="s">
        <v>9</v>
      </c>
      <c r="G7" s="90"/>
      <c r="H7" s="90"/>
      <c r="I7" s="90"/>
      <c r="J7" s="91"/>
      <c r="K7" s="101"/>
    </row>
    <row r="8" spans="1:257" ht="49.5" customHeight="1">
      <c r="A8" s="91"/>
      <c r="B8" s="89"/>
      <c r="C8" s="90"/>
      <c r="D8" s="89"/>
      <c r="E8" s="90"/>
      <c r="F8" s="67" t="s">
        <v>10</v>
      </c>
      <c r="G8" s="67" t="s">
        <v>11</v>
      </c>
      <c r="H8" s="67" t="s">
        <v>12</v>
      </c>
      <c r="I8" s="67" t="s">
        <v>13</v>
      </c>
      <c r="J8" s="91"/>
      <c r="K8" s="101"/>
    </row>
    <row r="9" spans="1:257" ht="15.75">
      <c r="A9" s="40">
        <v>1</v>
      </c>
      <c r="B9" s="39">
        <v>2</v>
      </c>
      <c r="C9" s="39"/>
      <c r="D9" s="67">
        <v>3</v>
      </c>
      <c r="E9" s="67">
        <v>4</v>
      </c>
      <c r="F9" s="67">
        <v>5</v>
      </c>
      <c r="G9" s="67">
        <v>6</v>
      </c>
      <c r="H9" s="67">
        <v>7</v>
      </c>
      <c r="I9" s="67">
        <v>8</v>
      </c>
      <c r="J9" s="68">
        <v>9</v>
      </c>
      <c r="K9" s="67">
        <v>10</v>
      </c>
    </row>
    <row r="10" spans="1:257" ht="18" customHeight="1">
      <c r="A10" s="100"/>
      <c r="B10" s="89" t="s">
        <v>14</v>
      </c>
      <c r="C10" s="89"/>
      <c r="D10" s="67" t="s">
        <v>15</v>
      </c>
      <c r="E10" s="62">
        <f>SUM(E11:E20)</f>
        <v>940663.6</v>
      </c>
      <c r="F10" s="38">
        <f>SUM(F11:F20)</f>
        <v>8034.1999999999989</v>
      </c>
      <c r="G10" s="38">
        <f>SUM(G11:G20)</f>
        <v>32061.700000000004</v>
      </c>
      <c r="H10" s="62">
        <f>SUM(H11:H20)</f>
        <v>868651.8</v>
      </c>
      <c r="I10" s="41">
        <f>SUM(I11:I20)</f>
        <v>31915.899999999998</v>
      </c>
      <c r="J10" s="103"/>
      <c r="K10" s="101" t="s">
        <v>83</v>
      </c>
      <c r="L10" s="15">
        <f>E10-I10</f>
        <v>908747.7</v>
      </c>
    </row>
    <row r="11" spans="1:257" ht="15.75">
      <c r="A11" s="100"/>
      <c r="B11" s="89"/>
      <c r="C11" s="89"/>
      <c r="D11" s="67">
        <v>2015</v>
      </c>
      <c r="E11" s="42">
        <f t="shared" ref="E11:E31" si="0">F11+G11+H11+I11</f>
        <v>74429.2</v>
      </c>
      <c r="F11" s="41">
        <f t="shared" ref="F11:I20" si="1">F22+F44+F165+F297+F349+F371</f>
        <v>55</v>
      </c>
      <c r="G11" s="41">
        <f t="shared" si="1"/>
        <v>8624.4</v>
      </c>
      <c r="H11" s="41">
        <f t="shared" si="1"/>
        <v>59036.3</v>
      </c>
      <c r="I11" s="41">
        <f t="shared" si="1"/>
        <v>6713.5</v>
      </c>
      <c r="J11" s="103"/>
      <c r="K11" s="101"/>
      <c r="L11" s="15">
        <f t="shared" ref="L11:L20" si="2">E11-I11</f>
        <v>67715.7</v>
      </c>
    </row>
    <row r="12" spans="1:257" ht="16.5" customHeight="1">
      <c r="A12" s="100"/>
      <c r="B12" s="89"/>
      <c r="C12" s="89"/>
      <c r="D12" s="67">
        <v>2016</v>
      </c>
      <c r="E12" s="42">
        <f t="shared" si="0"/>
        <v>71364.600000000006</v>
      </c>
      <c r="F12" s="41">
        <f t="shared" si="1"/>
        <v>56</v>
      </c>
      <c r="G12" s="41">
        <f t="shared" si="1"/>
        <v>8441</v>
      </c>
      <c r="H12" s="41">
        <f t="shared" si="1"/>
        <v>61335.1</v>
      </c>
      <c r="I12" s="41">
        <f t="shared" si="1"/>
        <v>1532.5</v>
      </c>
      <c r="J12" s="103"/>
      <c r="K12" s="101"/>
      <c r="L12" s="15">
        <f t="shared" si="2"/>
        <v>69832.100000000006</v>
      </c>
    </row>
    <row r="13" spans="1:257" ht="15.75">
      <c r="A13" s="100"/>
      <c r="B13" s="89"/>
      <c r="C13" s="89"/>
      <c r="D13" s="67">
        <v>2017</v>
      </c>
      <c r="E13" s="42">
        <f t="shared" si="0"/>
        <v>83969.3</v>
      </c>
      <c r="F13" s="41">
        <f t="shared" si="1"/>
        <v>60.8</v>
      </c>
      <c r="G13" s="41">
        <f t="shared" si="1"/>
        <v>7350.2999999999993</v>
      </c>
      <c r="H13" s="41">
        <f t="shared" si="1"/>
        <v>73579.399999999994</v>
      </c>
      <c r="I13" s="41">
        <f t="shared" si="1"/>
        <v>2978.8</v>
      </c>
      <c r="J13" s="103"/>
      <c r="K13" s="101"/>
      <c r="L13" s="15">
        <f t="shared" si="2"/>
        <v>80990.5</v>
      </c>
    </row>
    <row r="14" spans="1:257" ht="17.25" customHeight="1">
      <c r="A14" s="100"/>
      <c r="B14" s="89"/>
      <c r="C14" s="89"/>
      <c r="D14" s="65">
        <v>2018</v>
      </c>
      <c r="E14" s="42">
        <f t="shared" si="0"/>
        <v>86916.800000000003</v>
      </c>
      <c r="F14" s="42">
        <f t="shared" si="1"/>
        <v>55.8</v>
      </c>
      <c r="G14" s="42">
        <f t="shared" si="1"/>
        <v>4703.1000000000004</v>
      </c>
      <c r="H14" s="42">
        <f t="shared" si="1"/>
        <v>79377.100000000006</v>
      </c>
      <c r="I14" s="42">
        <f t="shared" si="1"/>
        <v>2780.8</v>
      </c>
      <c r="J14" s="103"/>
      <c r="K14" s="101"/>
      <c r="L14" s="15">
        <f t="shared" si="2"/>
        <v>84136</v>
      </c>
    </row>
    <row r="15" spans="1:257" ht="16.5" customHeight="1">
      <c r="A15" s="100"/>
      <c r="B15" s="89"/>
      <c r="C15" s="89"/>
      <c r="D15" s="65">
        <v>2019</v>
      </c>
      <c r="E15" s="42">
        <f t="shared" si="0"/>
        <v>92570.000000000015</v>
      </c>
      <c r="F15" s="42">
        <f t="shared" si="1"/>
        <v>55.8</v>
      </c>
      <c r="G15" s="42">
        <f t="shared" si="1"/>
        <v>182.29999999999998</v>
      </c>
      <c r="H15" s="42">
        <f t="shared" si="1"/>
        <v>88998.200000000012</v>
      </c>
      <c r="I15" s="42">
        <f t="shared" si="1"/>
        <v>3333.7</v>
      </c>
      <c r="J15" s="103"/>
      <c r="K15" s="101"/>
      <c r="L15" s="15">
        <f t="shared" si="2"/>
        <v>89236.300000000017</v>
      </c>
    </row>
    <row r="16" spans="1:257" ht="15.75">
      <c r="A16" s="100"/>
      <c r="B16" s="89"/>
      <c r="C16" s="89"/>
      <c r="D16" s="65">
        <v>2020</v>
      </c>
      <c r="E16" s="42">
        <f t="shared" si="0"/>
        <v>102621.8</v>
      </c>
      <c r="F16" s="42">
        <f t="shared" si="1"/>
        <v>6808</v>
      </c>
      <c r="G16" s="42">
        <f t="shared" si="1"/>
        <v>830.69999999999993</v>
      </c>
      <c r="H16" s="42">
        <f t="shared" si="1"/>
        <v>92606.5</v>
      </c>
      <c r="I16" s="42">
        <f t="shared" si="1"/>
        <v>2376.6</v>
      </c>
      <c r="J16" s="103"/>
      <c r="K16" s="101"/>
      <c r="L16" s="15">
        <f t="shared" si="2"/>
        <v>100245.2</v>
      </c>
      <c r="M16" s="15"/>
    </row>
    <row r="17" spans="1:13" ht="15.75">
      <c r="A17" s="100"/>
      <c r="B17" s="89"/>
      <c r="C17" s="89"/>
      <c r="D17" s="72">
        <v>2021</v>
      </c>
      <c r="E17" s="44">
        <f t="shared" si="0"/>
        <v>100225.1</v>
      </c>
      <c r="F17" s="44">
        <f t="shared" si="1"/>
        <v>466.9</v>
      </c>
      <c r="G17" s="44">
        <f t="shared" si="1"/>
        <v>321.89999999999998</v>
      </c>
      <c r="H17" s="44">
        <f t="shared" si="1"/>
        <v>96236.3</v>
      </c>
      <c r="I17" s="44">
        <f t="shared" si="1"/>
        <v>3200</v>
      </c>
      <c r="J17" s="103"/>
      <c r="K17" s="101"/>
      <c r="L17" s="15">
        <f t="shared" si="2"/>
        <v>97025.1</v>
      </c>
    </row>
    <row r="18" spans="1:13" ht="15.75">
      <c r="A18" s="100"/>
      <c r="B18" s="100"/>
      <c r="C18" s="100"/>
      <c r="D18" s="72">
        <v>2022</v>
      </c>
      <c r="E18" s="44">
        <f t="shared" si="0"/>
        <v>108808.5</v>
      </c>
      <c r="F18" s="44">
        <f t="shared" si="1"/>
        <v>475.9</v>
      </c>
      <c r="G18" s="44">
        <f t="shared" si="1"/>
        <v>1217.3</v>
      </c>
      <c r="H18" s="44">
        <f t="shared" si="1"/>
        <v>104115.3</v>
      </c>
      <c r="I18" s="44">
        <f t="shared" si="1"/>
        <v>3000</v>
      </c>
      <c r="J18" s="103"/>
      <c r="K18" s="101"/>
      <c r="L18" s="15">
        <f t="shared" si="2"/>
        <v>105808.5</v>
      </c>
      <c r="M18" s="15"/>
    </row>
    <row r="19" spans="1:13" ht="15.75">
      <c r="A19" s="100"/>
      <c r="B19" s="100"/>
      <c r="C19" s="100"/>
      <c r="D19" s="72">
        <v>2023</v>
      </c>
      <c r="E19" s="44">
        <f t="shared" si="0"/>
        <v>108810</v>
      </c>
      <c r="F19" s="44">
        <f t="shared" si="1"/>
        <v>0</v>
      </c>
      <c r="G19" s="44">
        <f t="shared" si="1"/>
        <v>191.5</v>
      </c>
      <c r="H19" s="44">
        <f t="shared" si="1"/>
        <v>105618.5</v>
      </c>
      <c r="I19" s="44">
        <f t="shared" si="1"/>
        <v>3000</v>
      </c>
      <c r="J19" s="103"/>
      <c r="K19" s="101"/>
      <c r="L19" s="15">
        <f t="shared" si="2"/>
        <v>105810</v>
      </c>
      <c r="M19" s="15"/>
    </row>
    <row r="20" spans="1:13" ht="15.75">
      <c r="A20" s="100"/>
      <c r="B20" s="100"/>
      <c r="C20" s="100"/>
      <c r="D20" s="72">
        <v>2024</v>
      </c>
      <c r="E20" s="44">
        <f t="shared" si="0"/>
        <v>110948.3</v>
      </c>
      <c r="F20" s="44">
        <f t="shared" si="1"/>
        <v>0</v>
      </c>
      <c r="G20" s="44">
        <f t="shared" si="1"/>
        <v>199.2</v>
      </c>
      <c r="H20" s="44">
        <f t="shared" si="1"/>
        <v>107749.1</v>
      </c>
      <c r="I20" s="44">
        <f t="shared" si="1"/>
        <v>3000</v>
      </c>
      <c r="J20" s="103"/>
      <c r="K20" s="101"/>
      <c r="L20" s="15">
        <f t="shared" si="2"/>
        <v>107948.3</v>
      </c>
      <c r="M20" s="15"/>
    </row>
    <row r="21" spans="1:13" ht="15.75">
      <c r="A21" s="105">
        <v>1</v>
      </c>
      <c r="B21" s="89" t="s">
        <v>16</v>
      </c>
      <c r="C21" s="89"/>
      <c r="D21" s="67" t="s">
        <v>15</v>
      </c>
      <c r="E21" s="42">
        <f t="shared" si="0"/>
        <v>29046.400000000001</v>
      </c>
      <c r="F21" s="42">
        <f>SUM(F22:F31)</f>
        <v>0</v>
      </c>
      <c r="G21" s="42">
        <f>SUM(G22:G31)</f>
        <v>0</v>
      </c>
      <c r="H21" s="42">
        <f>SUM(H22:H31)</f>
        <v>29046.400000000001</v>
      </c>
      <c r="I21" s="42">
        <f>SUM(I22:I31)</f>
        <v>0</v>
      </c>
      <c r="J21" s="92" t="s">
        <v>107</v>
      </c>
      <c r="K21" s="104"/>
    </row>
    <row r="22" spans="1:13" ht="15.75">
      <c r="A22" s="105"/>
      <c r="B22" s="89"/>
      <c r="C22" s="89"/>
      <c r="D22" s="67">
        <v>2015</v>
      </c>
      <c r="E22" s="42">
        <f t="shared" si="0"/>
        <v>2630</v>
      </c>
      <c r="F22" s="42">
        <f t="shared" ref="F22:I31" si="3">F33</f>
        <v>0</v>
      </c>
      <c r="G22" s="42">
        <f t="shared" si="3"/>
        <v>0</v>
      </c>
      <c r="H22" s="42">
        <f t="shared" si="3"/>
        <v>2630</v>
      </c>
      <c r="I22" s="42">
        <f t="shared" si="3"/>
        <v>0</v>
      </c>
      <c r="J22" s="92"/>
      <c r="K22" s="104"/>
    </row>
    <row r="23" spans="1:13" ht="15.75">
      <c r="A23" s="105"/>
      <c r="B23" s="89"/>
      <c r="C23" s="89"/>
      <c r="D23" s="67">
        <v>2016</v>
      </c>
      <c r="E23" s="42">
        <f t="shared" si="0"/>
        <v>2454</v>
      </c>
      <c r="F23" s="42">
        <f t="shared" si="3"/>
        <v>0</v>
      </c>
      <c r="G23" s="42">
        <f t="shared" si="3"/>
        <v>0</v>
      </c>
      <c r="H23" s="42">
        <f t="shared" si="3"/>
        <v>2454</v>
      </c>
      <c r="I23" s="42">
        <f t="shared" si="3"/>
        <v>0</v>
      </c>
      <c r="J23" s="92"/>
      <c r="K23" s="104"/>
    </row>
    <row r="24" spans="1:13" ht="15.75">
      <c r="A24" s="105"/>
      <c r="B24" s="89"/>
      <c r="C24" s="89"/>
      <c r="D24" s="67">
        <v>2017</v>
      </c>
      <c r="E24" s="42">
        <f t="shared" si="0"/>
        <v>2436</v>
      </c>
      <c r="F24" s="42">
        <f t="shared" si="3"/>
        <v>0</v>
      </c>
      <c r="G24" s="42">
        <f t="shared" si="3"/>
        <v>0</v>
      </c>
      <c r="H24" s="42">
        <f t="shared" si="3"/>
        <v>2436</v>
      </c>
      <c r="I24" s="42">
        <f t="shared" si="3"/>
        <v>0</v>
      </c>
      <c r="J24" s="92"/>
      <c r="K24" s="104"/>
    </row>
    <row r="25" spans="1:13" ht="15.75">
      <c r="A25" s="105"/>
      <c r="B25" s="89"/>
      <c r="C25" s="89"/>
      <c r="D25" s="65">
        <v>2018</v>
      </c>
      <c r="E25" s="42">
        <f t="shared" si="0"/>
        <v>2631.1</v>
      </c>
      <c r="F25" s="42">
        <f t="shared" si="3"/>
        <v>0</v>
      </c>
      <c r="G25" s="42">
        <f t="shared" si="3"/>
        <v>0</v>
      </c>
      <c r="H25" s="42">
        <f t="shared" si="3"/>
        <v>2631.1</v>
      </c>
      <c r="I25" s="42">
        <f t="shared" si="3"/>
        <v>0</v>
      </c>
      <c r="J25" s="92"/>
      <c r="K25" s="104"/>
    </row>
    <row r="26" spans="1:13" ht="15.75" customHeight="1">
      <c r="A26" s="105"/>
      <c r="B26" s="89"/>
      <c r="C26" s="89"/>
      <c r="D26" s="65">
        <v>2019</v>
      </c>
      <c r="E26" s="42">
        <f t="shared" si="0"/>
        <v>2798</v>
      </c>
      <c r="F26" s="42">
        <f t="shared" si="3"/>
        <v>0</v>
      </c>
      <c r="G26" s="42">
        <f t="shared" si="3"/>
        <v>0</v>
      </c>
      <c r="H26" s="42">
        <f t="shared" si="3"/>
        <v>2798</v>
      </c>
      <c r="I26" s="42">
        <f t="shared" si="3"/>
        <v>0</v>
      </c>
      <c r="J26" s="92"/>
      <c r="K26" s="104"/>
    </row>
    <row r="27" spans="1:13" ht="15.75">
      <c r="A27" s="105"/>
      <c r="B27" s="89"/>
      <c r="C27" s="89"/>
      <c r="D27" s="65">
        <v>2020</v>
      </c>
      <c r="E27" s="42">
        <f t="shared" si="0"/>
        <v>2869.8</v>
      </c>
      <c r="F27" s="42">
        <f t="shared" si="3"/>
        <v>0</v>
      </c>
      <c r="G27" s="42">
        <f t="shared" si="3"/>
        <v>0</v>
      </c>
      <c r="H27" s="42">
        <f t="shared" si="3"/>
        <v>2869.8</v>
      </c>
      <c r="I27" s="42">
        <f t="shared" si="3"/>
        <v>0</v>
      </c>
      <c r="J27" s="92"/>
      <c r="K27" s="104"/>
    </row>
    <row r="28" spans="1:13" ht="15.75">
      <c r="A28" s="105"/>
      <c r="B28" s="89"/>
      <c r="C28" s="89"/>
      <c r="D28" s="65">
        <v>2021</v>
      </c>
      <c r="E28" s="42">
        <f t="shared" si="0"/>
        <v>2996.5</v>
      </c>
      <c r="F28" s="42">
        <f t="shared" si="3"/>
        <v>0</v>
      </c>
      <c r="G28" s="42">
        <f t="shared" si="3"/>
        <v>0</v>
      </c>
      <c r="H28" s="42">
        <f t="shared" si="3"/>
        <v>2996.5</v>
      </c>
      <c r="I28" s="42">
        <f t="shared" si="3"/>
        <v>0</v>
      </c>
      <c r="J28" s="92"/>
      <c r="K28" s="104"/>
    </row>
    <row r="29" spans="1:13" ht="15.75">
      <c r="A29" s="105"/>
      <c r="B29" s="105"/>
      <c r="C29" s="105"/>
      <c r="D29" s="65">
        <v>2022</v>
      </c>
      <c r="E29" s="42">
        <f t="shared" si="0"/>
        <v>3362</v>
      </c>
      <c r="F29" s="42">
        <f t="shared" si="3"/>
        <v>0</v>
      </c>
      <c r="G29" s="42">
        <f t="shared" si="3"/>
        <v>0</v>
      </c>
      <c r="H29" s="42">
        <f t="shared" si="3"/>
        <v>3362</v>
      </c>
      <c r="I29" s="42">
        <f t="shared" si="3"/>
        <v>0</v>
      </c>
      <c r="J29" s="92"/>
      <c r="K29" s="104"/>
    </row>
    <row r="30" spans="1:13" ht="15.75">
      <c r="A30" s="105"/>
      <c r="B30" s="105"/>
      <c r="C30" s="105"/>
      <c r="D30" s="65">
        <v>2023</v>
      </c>
      <c r="E30" s="42">
        <f t="shared" si="0"/>
        <v>3434.5</v>
      </c>
      <c r="F30" s="42">
        <f t="shared" si="3"/>
        <v>0</v>
      </c>
      <c r="G30" s="42">
        <f t="shared" si="3"/>
        <v>0</v>
      </c>
      <c r="H30" s="42">
        <f t="shared" si="3"/>
        <v>3434.5</v>
      </c>
      <c r="I30" s="42">
        <f t="shared" si="3"/>
        <v>0</v>
      </c>
      <c r="J30" s="92"/>
      <c r="K30" s="104"/>
    </row>
    <row r="31" spans="1:13" ht="15.75">
      <c r="A31" s="105"/>
      <c r="B31" s="105"/>
      <c r="C31" s="105"/>
      <c r="D31" s="65">
        <v>2024</v>
      </c>
      <c r="E31" s="42">
        <f t="shared" si="0"/>
        <v>3434.5</v>
      </c>
      <c r="F31" s="42">
        <f t="shared" si="3"/>
        <v>0</v>
      </c>
      <c r="G31" s="42">
        <f t="shared" si="3"/>
        <v>0</v>
      </c>
      <c r="H31" s="42">
        <f t="shared" si="3"/>
        <v>3434.5</v>
      </c>
      <c r="I31" s="42">
        <f t="shared" si="3"/>
        <v>0</v>
      </c>
      <c r="J31" s="92"/>
      <c r="K31" s="104"/>
    </row>
    <row r="32" spans="1:13" ht="18" customHeight="1">
      <c r="A32" s="91" t="s">
        <v>17</v>
      </c>
      <c r="B32" s="89" t="s">
        <v>18</v>
      </c>
      <c r="C32" s="89"/>
      <c r="D32" s="67" t="s">
        <v>15</v>
      </c>
      <c r="E32" s="42">
        <f t="shared" ref="E32:E95" si="4">SUM(F32:I32)</f>
        <v>29046.400000000001</v>
      </c>
      <c r="F32" s="42">
        <f>SUM(F33:F42)</f>
        <v>0</v>
      </c>
      <c r="G32" s="42">
        <f>SUM(G33:G42)</f>
        <v>0</v>
      </c>
      <c r="H32" s="42">
        <f>SUM(H33:H42)</f>
        <v>29046.400000000001</v>
      </c>
      <c r="I32" s="42">
        <f>SUM(I33:I42)</f>
        <v>0</v>
      </c>
      <c r="J32" s="92"/>
      <c r="K32" s="104"/>
    </row>
    <row r="33" spans="1:11" ht="15.75">
      <c r="A33" s="91"/>
      <c r="B33" s="89"/>
      <c r="C33" s="89"/>
      <c r="D33" s="67">
        <v>2015</v>
      </c>
      <c r="E33" s="42">
        <f t="shared" si="4"/>
        <v>2630</v>
      </c>
      <c r="F33" s="42">
        <v>0</v>
      </c>
      <c r="G33" s="42">
        <v>0</v>
      </c>
      <c r="H33" s="42">
        <v>2630</v>
      </c>
      <c r="I33" s="42">
        <v>0</v>
      </c>
      <c r="J33" s="92"/>
      <c r="K33" s="104"/>
    </row>
    <row r="34" spans="1:11" ht="15.75">
      <c r="A34" s="91"/>
      <c r="B34" s="89"/>
      <c r="C34" s="89"/>
      <c r="D34" s="67">
        <v>2016</v>
      </c>
      <c r="E34" s="42">
        <f t="shared" si="4"/>
        <v>2454</v>
      </c>
      <c r="F34" s="42">
        <v>0</v>
      </c>
      <c r="G34" s="42">
        <v>0</v>
      </c>
      <c r="H34" s="42">
        <v>2454</v>
      </c>
      <c r="I34" s="42">
        <v>0</v>
      </c>
      <c r="J34" s="92"/>
      <c r="K34" s="104"/>
    </row>
    <row r="35" spans="1:11" ht="15.75">
      <c r="A35" s="91"/>
      <c r="B35" s="89"/>
      <c r="C35" s="89"/>
      <c r="D35" s="67">
        <v>2017</v>
      </c>
      <c r="E35" s="42">
        <f t="shared" si="4"/>
        <v>2436</v>
      </c>
      <c r="F35" s="42">
        <v>0</v>
      </c>
      <c r="G35" s="41">
        <v>0</v>
      </c>
      <c r="H35" s="41">
        <v>2436</v>
      </c>
      <c r="I35" s="41">
        <v>0</v>
      </c>
      <c r="J35" s="92"/>
      <c r="K35" s="104"/>
    </row>
    <row r="36" spans="1:11" ht="15.75">
      <c r="A36" s="91"/>
      <c r="B36" s="89"/>
      <c r="C36" s="89"/>
      <c r="D36" s="65">
        <v>2018</v>
      </c>
      <c r="E36" s="42">
        <f t="shared" si="4"/>
        <v>2631.1</v>
      </c>
      <c r="F36" s="42">
        <v>0</v>
      </c>
      <c r="G36" s="41">
        <v>0</v>
      </c>
      <c r="H36" s="41">
        <v>2631.1</v>
      </c>
      <c r="I36" s="41">
        <v>0</v>
      </c>
      <c r="J36" s="92"/>
      <c r="K36" s="104"/>
    </row>
    <row r="37" spans="1:11" ht="15.75" customHeight="1">
      <c r="A37" s="91"/>
      <c r="B37" s="89"/>
      <c r="C37" s="89"/>
      <c r="D37" s="65">
        <v>2019</v>
      </c>
      <c r="E37" s="42">
        <f t="shared" si="4"/>
        <v>2798</v>
      </c>
      <c r="F37" s="42">
        <v>0</v>
      </c>
      <c r="G37" s="41">
        <v>0</v>
      </c>
      <c r="H37" s="41">
        <f>2730+18+50</f>
        <v>2798</v>
      </c>
      <c r="I37" s="41">
        <v>0</v>
      </c>
      <c r="J37" s="92"/>
      <c r="K37" s="104"/>
    </row>
    <row r="38" spans="1:11" ht="15.75">
      <c r="A38" s="91"/>
      <c r="B38" s="89"/>
      <c r="C38" s="89"/>
      <c r="D38" s="65">
        <v>2020</v>
      </c>
      <c r="E38" s="42">
        <f t="shared" si="4"/>
        <v>2869.8</v>
      </c>
      <c r="F38" s="42">
        <v>0</v>
      </c>
      <c r="G38" s="41">
        <v>0</v>
      </c>
      <c r="H38" s="41">
        <v>2869.8</v>
      </c>
      <c r="I38" s="41">
        <v>0</v>
      </c>
      <c r="J38" s="92"/>
      <c r="K38" s="104"/>
    </row>
    <row r="39" spans="1:11" ht="15.75">
      <c r="A39" s="91"/>
      <c r="B39" s="89"/>
      <c r="C39" s="89"/>
      <c r="D39" s="65">
        <v>2021</v>
      </c>
      <c r="E39" s="42">
        <f t="shared" si="4"/>
        <v>2996.5</v>
      </c>
      <c r="F39" s="42">
        <v>0</v>
      </c>
      <c r="G39" s="41">
        <v>0</v>
      </c>
      <c r="H39" s="41">
        <f>2962.9+33.6</f>
        <v>2996.5</v>
      </c>
      <c r="I39" s="41">
        <v>0</v>
      </c>
      <c r="J39" s="92"/>
      <c r="K39" s="104"/>
    </row>
    <row r="40" spans="1:11" ht="15.75">
      <c r="A40" s="91"/>
      <c r="B40" s="91"/>
      <c r="C40" s="91"/>
      <c r="D40" s="65">
        <v>2022</v>
      </c>
      <c r="E40" s="42">
        <f t="shared" si="4"/>
        <v>3362</v>
      </c>
      <c r="F40" s="42">
        <v>0</v>
      </c>
      <c r="G40" s="41">
        <v>0</v>
      </c>
      <c r="H40" s="41">
        <f>2938.6+350+73.4</f>
        <v>3362</v>
      </c>
      <c r="I40" s="41">
        <v>0</v>
      </c>
      <c r="J40" s="92"/>
      <c r="K40" s="104"/>
    </row>
    <row r="41" spans="1:11" ht="15.75">
      <c r="A41" s="91"/>
      <c r="B41" s="91"/>
      <c r="C41" s="91"/>
      <c r="D41" s="65">
        <v>2023</v>
      </c>
      <c r="E41" s="42">
        <f t="shared" si="4"/>
        <v>3434.5</v>
      </c>
      <c r="F41" s="42">
        <v>0</v>
      </c>
      <c r="G41" s="41">
        <v>0</v>
      </c>
      <c r="H41" s="41">
        <f>3021.1+350-10+73.4</f>
        <v>3434.5</v>
      </c>
      <c r="I41" s="41">
        <v>0</v>
      </c>
      <c r="J41" s="92"/>
      <c r="K41" s="104"/>
    </row>
    <row r="42" spans="1:11" ht="15.75">
      <c r="A42" s="91"/>
      <c r="B42" s="91"/>
      <c r="C42" s="91"/>
      <c r="D42" s="65">
        <v>2024</v>
      </c>
      <c r="E42" s="42">
        <f t="shared" si="4"/>
        <v>3434.5</v>
      </c>
      <c r="F42" s="42">
        <v>0</v>
      </c>
      <c r="G42" s="41">
        <v>0</v>
      </c>
      <c r="H42" s="41">
        <f>3021.1+350-10+73.4</f>
        <v>3434.5</v>
      </c>
      <c r="I42" s="41">
        <v>0</v>
      </c>
      <c r="J42" s="92"/>
      <c r="K42" s="104"/>
    </row>
    <row r="43" spans="1:11" ht="15.75" customHeight="1">
      <c r="A43" s="100">
        <v>2</v>
      </c>
      <c r="B43" s="101" t="s">
        <v>19</v>
      </c>
      <c r="C43" s="101"/>
      <c r="D43" s="67" t="s">
        <v>15</v>
      </c>
      <c r="E43" s="41">
        <f t="shared" si="4"/>
        <v>688267.5</v>
      </c>
      <c r="F43" s="41">
        <f>SUM(F44:F53)</f>
        <v>6808</v>
      </c>
      <c r="G43" s="41">
        <f>SUM(G44:G53)</f>
        <v>23288.1</v>
      </c>
      <c r="H43" s="41">
        <f>SUM(H44:H53)</f>
        <v>627026.9</v>
      </c>
      <c r="I43" s="41">
        <f>SUM(I44:I53)</f>
        <v>31144.5</v>
      </c>
      <c r="J43" s="114" t="s">
        <v>95</v>
      </c>
      <c r="K43" s="101" t="s">
        <v>84</v>
      </c>
    </row>
    <row r="44" spans="1:11" ht="15.75">
      <c r="A44" s="100"/>
      <c r="B44" s="101"/>
      <c r="C44" s="101"/>
      <c r="D44" s="67">
        <v>2015</v>
      </c>
      <c r="E44" s="41">
        <f t="shared" si="4"/>
        <v>54595.8</v>
      </c>
      <c r="F44" s="41">
        <f t="shared" ref="F44:I53" si="5">F55+F88+F99+F110+F121+F132+F143+F154</f>
        <v>0</v>
      </c>
      <c r="G44" s="41">
        <f t="shared" si="5"/>
        <v>7185.1</v>
      </c>
      <c r="H44" s="41">
        <f t="shared" si="5"/>
        <v>41087.9</v>
      </c>
      <c r="I44" s="41">
        <f t="shared" si="5"/>
        <v>6322.8</v>
      </c>
      <c r="J44" s="115"/>
      <c r="K44" s="101"/>
    </row>
    <row r="45" spans="1:11" ht="15.75">
      <c r="A45" s="100"/>
      <c r="B45" s="101"/>
      <c r="C45" s="101"/>
      <c r="D45" s="67">
        <v>2016</v>
      </c>
      <c r="E45" s="41">
        <f t="shared" si="4"/>
        <v>52064.800000000003</v>
      </c>
      <c r="F45" s="41">
        <f t="shared" si="5"/>
        <v>0</v>
      </c>
      <c r="G45" s="41">
        <f t="shared" si="5"/>
        <v>7327.5</v>
      </c>
      <c r="H45" s="41">
        <f t="shared" si="5"/>
        <v>43585.5</v>
      </c>
      <c r="I45" s="41">
        <f t="shared" si="5"/>
        <v>1151.8</v>
      </c>
      <c r="J45" s="115"/>
      <c r="K45" s="101"/>
    </row>
    <row r="46" spans="1:11" ht="15.75">
      <c r="A46" s="100"/>
      <c r="B46" s="101"/>
      <c r="C46" s="101"/>
      <c r="D46" s="67">
        <v>2017</v>
      </c>
      <c r="E46" s="41">
        <f t="shared" si="4"/>
        <v>62972.100000000006</v>
      </c>
      <c r="F46" s="41">
        <f t="shared" si="5"/>
        <v>0</v>
      </c>
      <c r="G46" s="41">
        <f t="shared" si="5"/>
        <v>5150</v>
      </c>
      <c r="H46" s="41">
        <f t="shared" si="5"/>
        <v>54843.3</v>
      </c>
      <c r="I46" s="41">
        <f t="shared" si="5"/>
        <v>2978.8</v>
      </c>
      <c r="J46" s="115"/>
      <c r="K46" s="101"/>
    </row>
    <row r="47" spans="1:11" ht="15.75">
      <c r="A47" s="100"/>
      <c r="B47" s="101"/>
      <c r="C47" s="101"/>
      <c r="D47" s="67">
        <v>2018</v>
      </c>
      <c r="E47" s="41">
        <f t="shared" si="4"/>
        <v>63681.9</v>
      </c>
      <c r="F47" s="41">
        <f t="shared" si="5"/>
        <v>0</v>
      </c>
      <c r="G47" s="41">
        <f t="shared" si="5"/>
        <v>1055.2</v>
      </c>
      <c r="H47" s="41">
        <f t="shared" si="5"/>
        <v>59845.9</v>
      </c>
      <c r="I47" s="41">
        <f t="shared" si="5"/>
        <v>2780.8</v>
      </c>
      <c r="J47" s="115"/>
      <c r="K47" s="101"/>
    </row>
    <row r="48" spans="1:11" ht="15.75" customHeight="1">
      <c r="A48" s="100"/>
      <c r="B48" s="101"/>
      <c r="C48" s="101"/>
      <c r="D48" s="67">
        <v>2019</v>
      </c>
      <c r="E48" s="41">
        <f t="shared" si="4"/>
        <v>67393.2</v>
      </c>
      <c r="F48" s="41">
        <f t="shared" si="5"/>
        <v>0</v>
      </c>
      <c r="G48" s="41">
        <f t="shared" si="5"/>
        <v>164.7</v>
      </c>
      <c r="H48" s="41">
        <f t="shared" si="5"/>
        <v>63894.8</v>
      </c>
      <c r="I48" s="41">
        <f t="shared" si="5"/>
        <v>3333.7</v>
      </c>
      <c r="J48" s="115"/>
      <c r="K48" s="101"/>
    </row>
    <row r="49" spans="1:11" ht="15.75">
      <c r="A49" s="100"/>
      <c r="B49" s="101"/>
      <c r="C49" s="101"/>
      <c r="D49" s="67">
        <v>2020</v>
      </c>
      <c r="E49" s="41">
        <f t="shared" si="4"/>
        <v>77744.800000000003</v>
      </c>
      <c r="F49" s="41">
        <f t="shared" si="5"/>
        <v>6808</v>
      </c>
      <c r="G49" s="41">
        <f t="shared" si="5"/>
        <v>757.3</v>
      </c>
      <c r="H49" s="41">
        <f>H60+H93+H104+H115+H126+H137+H148+H159</f>
        <v>67802.899999999994</v>
      </c>
      <c r="I49" s="41">
        <f t="shared" si="5"/>
        <v>2376.6</v>
      </c>
      <c r="J49" s="115"/>
      <c r="K49" s="101"/>
    </row>
    <row r="50" spans="1:11" ht="15.75">
      <c r="A50" s="100"/>
      <c r="B50" s="101"/>
      <c r="C50" s="101"/>
      <c r="D50" s="67">
        <v>2021</v>
      </c>
      <c r="E50" s="41">
        <f t="shared" si="4"/>
        <v>73103.3</v>
      </c>
      <c r="F50" s="41">
        <f t="shared" si="5"/>
        <v>0</v>
      </c>
      <c r="G50" s="41">
        <f t="shared" si="5"/>
        <v>174.5</v>
      </c>
      <c r="H50" s="41">
        <f t="shared" si="5"/>
        <v>69728.800000000003</v>
      </c>
      <c r="I50" s="41">
        <f t="shared" si="5"/>
        <v>3200</v>
      </c>
      <c r="J50" s="115"/>
      <c r="K50" s="101"/>
    </row>
    <row r="51" spans="1:11" ht="15.75">
      <c r="A51" s="100"/>
      <c r="B51" s="100"/>
      <c r="C51" s="100"/>
      <c r="D51" s="67">
        <v>2022</v>
      </c>
      <c r="E51" s="41">
        <f t="shared" si="4"/>
        <v>77818.500000000015</v>
      </c>
      <c r="F51" s="41">
        <f t="shared" si="5"/>
        <v>0</v>
      </c>
      <c r="G51" s="41">
        <f t="shared" si="5"/>
        <v>1083.0999999999999</v>
      </c>
      <c r="H51" s="41">
        <f t="shared" si="5"/>
        <v>73735.400000000009</v>
      </c>
      <c r="I51" s="41">
        <f t="shared" si="5"/>
        <v>3000</v>
      </c>
      <c r="J51" s="115"/>
      <c r="K51" s="101"/>
    </row>
    <row r="52" spans="1:11" ht="15.75">
      <c r="A52" s="100"/>
      <c r="B52" s="100"/>
      <c r="C52" s="100"/>
      <c r="D52" s="67">
        <v>2023</v>
      </c>
      <c r="E52" s="41">
        <f t="shared" si="4"/>
        <v>78408.899999999994</v>
      </c>
      <c r="F52" s="41">
        <f t="shared" si="5"/>
        <v>0</v>
      </c>
      <c r="G52" s="41">
        <f t="shared" si="5"/>
        <v>191.5</v>
      </c>
      <c r="H52" s="41">
        <f t="shared" si="5"/>
        <v>75217.399999999994</v>
      </c>
      <c r="I52" s="41">
        <f t="shared" si="5"/>
        <v>3000</v>
      </c>
      <c r="J52" s="115"/>
      <c r="K52" s="101"/>
    </row>
    <row r="53" spans="1:11" ht="15.75">
      <c r="A53" s="100"/>
      <c r="B53" s="100"/>
      <c r="C53" s="100"/>
      <c r="D53" s="67">
        <v>2024</v>
      </c>
      <c r="E53" s="41">
        <f t="shared" si="4"/>
        <v>80484.2</v>
      </c>
      <c r="F53" s="41">
        <f t="shared" si="5"/>
        <v>0</v>
      </c>
      <c r="G53" s="41">
        <f t="shared" si="5"/>
        <v>199.2</v>
      </c>
      <c r="H53" s="41">
        <f t="shared" si="5"/>
        <v>77285</v>
      </c>
      <c r="I53" s="41">
        <f t="shared" si="5"/>
        <v>3000</v>
      </c>
      <c r="J53" s="116"/>
      <c r="K53" s="101"/>
    </row>
    <row r="54" spans="1:11" ht="15" customHeight="1">
      <c r="A54" s="91" t="s">
        <v>20</v>
      </c>
      <c r="B54" s="101" t="s">
        <v>21</v>
      </c>
      <c r="C54" s="101"/>
      <c r="D54" s="67" t="s">
        <v>15</v>
      </c>
      <c r="E54" s="41">
        <f t="shared" si="4"/>
        <v>674981.60000000009</v>
      </c>
      <c r="F54" s="41">
        <f>F65+F98+F109+F120+F131+F142+F153+F164</f>
        <v>8034.2</v>
      </c>
      <c r="G54" s="41">
        <f>SUM(G55:G64)</f>
        <v>14223.2</v>
      </c>
      <c r="H54" s="41">
        <f>SUM(H55:H64)</f>
        <v>621579.70000000007</v>
      </c>
      <c r="I54" s="41">
        <f>SUM(I55:I64)</f>
        <v>31144.5</v>
      </c>
      <c r="J54" s="115" t="s">
        <v>96</v>
      </c>
      <c r="K54" s="101"/>
    </row>
    <row r="55" spans="1:11" ht="15.75">
      <c r="A55" s="91"/>
      <c r="B55" s="101"/>
      <c r="C55" s="101"/>
      <c r="D55" s="67">
        <v>2015</v>
      </c>
      <c r="E55" s="41">
        <f t="shared" si="4"/>
        <v>54512.3</v>
      </c>
      <c r="F55" s="41">
        <f t="shared" ref="F55:I64" si="6">F66+F77</f>
        <v>0</v>
      </c>
      <c r="G55" s="41">
        <f t="shared" si="6"/>
        <v>7111.6</v>
      </c>
      <c r="H55" s="41">
        <f t="shared" si="6"/>
        <v>41077.9</v>
      </c>
      <c r="I55" s="41">
        <f t="shared" si="6"/>
        <v>6322.8</v>
      </c>
      <c r="J55" s="115"/>
      <c r="K55" s="101"/>
    </row>
    <row r="56" spans="1:11" ht="15.75">
      <c r="A56" s="91"/>
      <c r="B56" s="101"/>
      <c r="C56" s="101"/>
      <c r="D56" s="67">
        <v>2016</v>
      </c>
      <c r="E56" s="41">
        <f t="shared" si="4"/>
        <v>51835.9</v>
      </c>
      <c r="F56" s="41">
        <f t="shared" si="6"/>
        <v>0</v>
      </c>
      <c r="G56" s="41">
        <f t="shared" si="6"/>
        <v>7111.6</v>
      </c>
      <c r="H56" s="41">
        <f t="shared" si="6"/>
        <v>43572.5</v>
      </c>
      <c r="I56" s="41">
        <f t="shared" si="6"/>
        <v>1151.8</v>
      </c>
      <c r="J56" s="115"/>
      <c r="K56" s="101"/>
    </row>
    <row r="57" spans="1:11" ht="15.75">
      <c r="A57" s="91"/>
      <c r="B57" s="101"/>
      <c r="C57" s="101"/>
      <c r="D57" s="67">
        <v>2017</v>
      </c>
      <c r="E57" s="41">
        <f t="shared" si="4"/>
        <v>56763.8</v>
      </c>
      <c r="F57" s="41">
        <f t="shared" si="6"/>
        <v>0</v>
      </c>
      <c r="G57" s="41">
        <f t="shared" si="6"/>
        <v>0</v>
      </c>
      <c r="H57" s="41">
        <f t="shared" si="6"/>
        <v>53785</v>
      </c>
      <c r="I57" s="41">
        <f t="shared" si="6"/>
        <v>2978.8</v>
      </c>
      <c r="J57" s="115"/>
      <c r="K57" s="101"/>
    </row>
    <row r="58" spans="1:11" ht="15.75">
      <c r="A58" s="91"/>
      <c r="B58" s="101"/>
      <c r="C58" s="101"/>
      <c r="D58" s="67">
        <v>2018</v>
      </c>
      <c r="E58" s="41">
        <f t="shared" si="4"/>
        <v>62211.700000000004</v>
      </c>
      <c r="F58" s="41">
        <f t="shared" si="6"/>
        <v>0</v>
      </c>
      <c r="G58" s="41">
        <f t="shared" si="6"/>
        <v>0</v>
      </c>
      <c r="H58" s="41">
        <f t="shared" si="6"/>
        <v>59430.9</v>
      </c>
      <c r="I58" s="41">
        <f t="shared" si="6"/>
        <v>2780.8</v>
      </c>
      <c r="J58" s="115"/>
      <c r="K58" s="101"/>
    </row>
    <row r="59" spans="1:11" ht="15.75" customHeight="1">
      <c r="A59" s="91"/>
      <c r="B59" s="101"/>
      <c r="C59" s="101"/>
      <c r="D59" s="67">
        <v>2019</v>
      </c>
      <c r="E59" s="41">
        <f t="shared" si="4"/>
        <v>67113.5</v>
      </c>
      <c r="F59" s="41">
        <f t="shared" si="6"/>
        <v>0</v>
      </c>
      <c r="G59" s="41">
        <f t="shared" si="6"/>
        <v>0</v>
      </c>
      <c r="H59" s="41">
        <f t="shared" si="6"/>
        <v>63779.8</v>
      </c>
      <c r="I59" s="41">
        <f t="shared" si="6"/>
        <v>3333.7</v>
      </c>
      <c r="J59" s="115"/>
      <c r="K59" s="101"/>
    </row>
    <row r="60" spans="1:11" ht="15.75">
      <c r="A60" s="91"/>
      <c r="B60" s="101"/>
      <c r="C60" s="101"/>
      <c r="D60" s="67">
        <v>2020</v>
      </c>
      <c r="E60" s="41">
        <f t="shared" si="4"/>
        <v>69240.5</v>
      </c>
      <c r="F60" s="41">
        <f t="shared" si="6"/>
        <v>0</v>
      </c>
      <c r="G60" s="41">
        <f t="shared" si="6"/>
        <v>0</v>
      </c>
      <c r="H60" s="41">
        <f>H71+H82</f>
        <v>66863.899999999994</v>
      </c>
      <c r="I60" s="41">
        <f t="shared" si="6"/>
        <v>2376.6</v>
      </c>
      <c r="J60" s="115"/>
      <c r="K60" s="101"/>
    </row>
    <row r="61" spans="1:11" ht="15.75">
      <c r="A61" s="91"/>
      <c r="B61" s="101"/>
      <c r="C61" s="101"/>
      <c r="D61" s="67">
        <v>2021</v>
      </c>
      <c r="E61" s="41">
        <f t="shared" si="4"/>
        <v>72613.8</v>
      </c>
      <c r="F61" s="41">
        <f t="shared" si="6"/>
        <v>0</v>
      </c>
      <c r="G61" s="41">
        <f t="shared" si="6"/>
        <v>0</v>
      </c>
      <c r="H61" s="41">
        <f>H72+H83</f>
        <v>69413.8</v>
      </c>
      <c r="I61" s="41">
        <f t="shared" si="6"/>
        <v>3200</v>
      </c>
      <c r="J61" s="115"/>
      <c r="K61" s="101"/>
    </row>
    <row r="62" spans="1:11" ht="15.75">
      <c r="A62" s="91"/>
      <c r="B62" s="91"/>
      <c r="C62" s="91"/>
      <c r="D62" s="67">
        <v>2022</v>
      </c>
      <c r="E62" s="41">
        <f t="shared" si="4"/>
        <v>76251.100000000006</v>
      </c>
      <c r="F62" s="41">
        <f t="shared" si="6"/>
        <v>0</v>
      </c>
      <c r="G62" s="41">
        <f t="shared" si="6"/>
        <v>0</v>
      </c>
      <c r="H62" s="41">
        <f t="shared" si="6"/>
        <v>73251.100000000006</v>
      </c>
      <c r="I62" s="41">
        <f t="shared" si="6"/>
        <v>3000</v>
      </c>
      <c r="J62" s="115"/>
      <c r="K62" s="101"/>
    </row>
    <row r="63" spans="1:11" ht="15.75">
      <c r="A63" s="91"/>
      <c r="B63" s="91"/>
      <c r="C63" s="91"/>
      <c r="D63" s="65">
        <v>2023</v>
      </c>
      <c r="E63" s="42">
        <f t="shared" si="4"/>
        <v>78202.399999999994</v>
      </c>
      <c r="F63" s="42">
        <f t="shared" si="6"/>
        <v>0</v>
      </c>
      <c r="G63" s="41">
        <f t="shared" si="6"/>
        <v>0</v>
      </c>
      <c r="H63" s="41">
        <f t="shared" si="6"/>
        <v>75202.399999999994</v>
      </c>
      <c r="I63" s="41">
        <f t="shared" si="6"/>
        <v>3000</v>
      </c>
      <c r="J63" s="115"/>
      <c r="K63" s="101"/>
    </row>
    <row r="64" spans="1:11" ht="15.75">
      <c r="A64" s="91"/>
      <c r="B64" s="91"/>
      <c r="C64" s="91"/>
      <c r="D64" s="65">
        <v>2024</v>
      </c>
      <c r="E64" s="42">
        <f t="shared" si="4"/>
        <v>78202.399999999994</v>
      </c>
      <c r="F64" s="42">
        <f t="shared" si="6"/>
        <v>0</v>
      </c>
      <c r="G64" s="41">
        <f t="shared" si="6"/>
        <v>0</v>
      </c>
      <c r="H64" s="41">
        <f t="shared" si="6"/>
        <v>75202.399999999994</v>
      </c>
      <c r="I64" s="41">
        <f t="shared" si="6"/>
        <v>3000</v>
      </c>
      <c r="J64" s="115"/>
      <c r="K64" s="101"/>
    </row>
    <row r="65" spans="1:11" ht="16.5" customHeight="1">
      <c r="A65" s="91" t="s">
        <v>22</v>
      </c>
      <c r="B65" s="101" t="s">
        <v>23</v>
      </c>
      <c r="C65" s="101"/>
      <c r="D65" s="67" t="s">
        <v>15</v>
      </c>
      <c r="E65" s="42">
        <f t="shared" si="4"/>
        <v>18907.300000000003</v>
      </c>
      <c r="F65" s="42">
        <f>SUM(F66:F75)</f>
        <v>0</v>
      </c>
      <c r="G65" s="41">
        <f>SUM(G66:G75)</f>
        <v>14223.2</v>
      </c>
      <c r="H65" s="41">
        <f>SUM(H66:H75)</f>
        <v>4684.1000000000004</v>
      </c>
      <c r="I65" s="41">
        <f>SUM(I66:I75)</f>
        <v>0</v>
      </c>
      <c r="J65" s="115"/>
      <c r="K65" s="101"/>
    </row>
    <row r="66" spans="1:11" ht="15.75">
      <c r="A66" s="91"/>
      <c r="B66" s="101"/>
      <c r="C66" s="101"/>
      <c r="D66" s="67">
        <v>2015</v>
      </c>
      <c r="E66" s="42">
        <f t="shared" si="4"/>
        <v>7485.9000000000005</v>
      </c>
      <c r="F66" s="42">
        <v>0</v>
      </c>
      <c r="G66" s="41">
        <v>7111.6</v>
      </c>
      <c r="H66" s="41">
        <v>374.3</v>
      </c>
      <c r="I66" s="41">
        <v>0</v>
      </c>
      <c r="J66" s="115"/>
      <c r="K66" s="101"/>
    </row>
    <row r="67" spans="1:11" ht="15.75">
      <c r="A67" s="91"/>
      <c r="B67" s="101"/>
      <c r="C67" s="101"/>
      <c r="D67" s="67">
        <v>2016</v>
      </c>
      <c r="E67" s="42">
        <f t="shared" si="4"/>
        <v>11421.400000000001</v>
      </c>
      <c r="F67" s="42">
        <v>0</v>
      </c>
      <c r="G67" s="41">
        <v>7111.6</v>
      </c>
      <c r="H67" s="41">
        <v>4309.8</v>
      </c>
      <c r="I67" s="41">
        <v>0</v>
      </c>
      <c r="J67" s="115"/>
      <c r="K67" s="101"/>
    </row>
    <row r="68" spans="1:11" ht="15.75">
      <c r="A68" s="91"/>
      <c r="B68" s="101"/>
      <c r="C68" s="101"/>
      <c r="D68" s="67">
        <v>2017</v>
      </c>
      <c r="E68" s="42">
        <f t="shared" si="4"/>
        <v>0</v>
      </c>
      <c r="F68" s="42">
        <v>0</v>
      </c>
      <c r="G68" s="41">
        <v>0</v>
      </c>
      <c r="H68" s="41">
        <v>0</v>
      </c>
      <c r="I68" s="41">
        <v>0</v>
      </c>
      <c r="J68" s="115"/>
      <c r="K68" s="101"/>
    </row>
    <row r="69" spans="1:11" ht="15.75">
      <c r="A69" s="91"/>
      <c r="B69" s="101"/>
      <c r="C69" s="101"/>
      <c r="D69" s="65">
        <v>2018</v>
      </c>
      <c r="E69" s="42">
        <f t="shared" si="4"/>
        <v>0</v>
      </c>
      <c r="F69" s="42">
        <v>0</v>
      </c>
      <c r="G69" s="41">
        <v>0</v>
      </c>
      <c r="H69" s="41">
        <v>0</v>
      </c>
      <c r="I69" s="41">
        <v>0</v>
      </c>
      <c r="J69" s="115"/>
      <c r="K69" s="101"/>
    </row>
    <row r="70" spans="1:11" ht="15.75">
      <c r="A70" s="91"/>
      <c r="B70" s="101"/>
      <c r="C70" s="101"/>
      <c r="D70" s="65">
        <v>2019</v>
      </c>
      <c r="E70" s="42">
        <f t="shared" si="4"/>
        <v>0</v>
      </c>
      <c r="F70" s="42">
        <v>0</v>
      </c>
      <c r="G70" s="41">
        <v>0</v>
      </c>
      <c r="H70" s="41">
        <v>0</v>
      </c>
      <c r="I70" s="41">
        <v>0</v>
      </c>
      <c r="J70" s="115"/>
      <c r="K70" s="101"/>
    </row>
    <row r="71" spans="1:11" ht="15.75">
      <c r="A71" s="91"/>
      <c r="B71" s="101"/>
      <c r="C71" s="101"/>
      <c r="D71" s="65">
        <v>2020</v>
      </c>
      <c r="E71" s="42">
        <f t="shared" si="4"/>
        <v>0</v>
      </c>
      <c r="F71" s="42">
        <v>0</v>
      </c>
      <c r="G71" s="41">
        <v>0</v>
      </c>
      <c r="H71" s="41">
        <v>0</v>
      </c>
      <c r="I71" s="41">
        <v>0</v>
      </c>
      <c r="J71" s="115"/>
      <c r="K71" s="101"/>
    </row>
    <row r="72" spans="1:11" ht="15.75">
      <c r="A72" s="91"/>
      <c r="B72" s="101"/>
      <c r="C72" s="101"/>
      <c r="D72" s="65">
        <v>2021</v>
      </c>
      <c r="E72" s="42">
        <f t="shared" si="4"/>
        <v>0</v>
      </c>
      <c r="F72" s="42">
        <v>0</v>
      </c>
      <c r="G72" s="41">
        <v>0</v>
      </c>
      <c r="H72" s="41">
        <v>0</v>
      </c>
      <c r="I72" s="41">
        <v>0</v>
      </c>
      <c r="J72" s="115"/>
      <c r="K72" s="101"/>
    </row>
    <row r="73" spans="1:11" ht="15.75">
      <c r="A73" s="91"/>
      <c r="B73" s="91"/>
      <c r="C73" s="91"/>
      <c r="D73" s="65">
        <v>2022</v>
      </c>
      <c r="E73" s="42">
        <f t="shared" si="4"/>
        <v>0</v>
      </c>
      <c r="F73" s="42">
        <v>0</v>
      </c>
      <c r="G73" s="41">
        <v>0</v>
      </c>
      <c r="H73" s="41">
        <v>0</v>
      </c>
      <c r="I73" s="41">
        <v>0</v>
      </c>
      <c r="J73" s="115"/>
      <c r="K73" s="101"/>
    </row>
    <row r="74" spans="1:11" ht="15.75">
      <c r="A74" s="91"/>
      <c r="B74" s="91"/>
      <c r="C74" s="91"/>
      <c r="D74" s="65">
        <v>2023</v>
      </c>
      <c r="E74" s="42">
        <f t="shared" si="4"/>
        <v>0</v>
      </c>
      <c r="F74" s="42">
        <v>0</v>
      </c>
      <c r="G74" s="41">
        <v>0</v>
      </c>
      <c r="H74" s="41">
        <v>0</v>
      </c>
      <c r="I74" s="41">
        <v>0</v>
      </c>
      <c r="J74" s="115"/>
      <c r="K74" s="101"/>
    </row>
    <row r="75" spans="1:11" ht="15.75">
      <c r="A75" s="91"/>
      <c r="B75" s="91"/>
      <c r="C75" s="91"/>
      <c r="D75" s="65">
        <v>2024</v>
      </c>
      <c r="E75" s="42">
        <f t="shared" si="4"/>
        <v>0</v>
      </c>
      <c r="F75" s="42">
        <v>0</v>
      </c>
      <c r="G75" s="41">
        <v>0</v>
      </c>
      <c r="H75" s="41">
        <v>0</v>
      </c>
      <c r="I75" s="41">
        <v>0</v>
      </c>
      <c r="J75" s="115"/>
      <c r="K75" s="101"/>
    </row>
    <row r="76" spans="1:11" ht="15" customHeight="1">
      <c r="A76" s="91" t="s">
        <v>24</v>
      </c>
      <c r="B76" s="102" t="s">
        <v>76</v>
      </c>
      <c r="C76" s="102"/>
      <c r="D76" s="43" t="s">
        <v>15</v>
      </c>
      <c r="E76" s="42">
        <f t="shared" si="4"/>
        <v>648040.10000000009</v>
      </c>
      <c r="F76" s="42">
        <f>SUM(F77:F86)</f>
        <v>0</v>
      </c>
      <c r="G76" s="41">
        <f>SUM(G77:G86)</f>
        <v>0</v>
      </c>
      <c r="H76" s="41">
        <f>SUM(H77:H86)</f>
        <v>616895.60000000009</v>
      </c>
      <c r="I76" s="41">
        <f>SUM(I77:I86)</f>
        <v>31144.5</v>
      </c>
      <c r="J76" s="115"/>
      <c r="K76" s="101"/>
    </row>
    <row r="77" spans="1:11" ht="15.75">
      <c r="A77" s="91"/>
      <c r="B77" s="102"/>
      <c r="C77" s="102"/>
      <c r="D77" s="43">
        <v>2015</v>
      </c>
      <c r="E77" s="42">
        <f t="shared" si="4"/>
        <v>47026.400000000001</v>
      </c>
      <c r="F77" s="42">
        <v>0</v>
      </c>
      <c r="G77" s="41">
        <v>0</v>
      </c>
      <c r="H77" s="41">
        <v>40703.599999999999</v>
      </c>
      <c r="I77" s="41">
        <v>6322.8</v>
      </c>
      <c r="J77" s="115"/>
      <c r="K77" s="101"/>
    </row>
    <row r="78" spans="1:11" ht="15.75">
      <c r="A78" s="91"/>
      <c r="B78" s="102"/>
      <c r="C78" s="102"/>
      <c r="D78" s="43">
        <v>2016</v>
      </c>
      <c r="E78" s="42">
        <f t="shared" si="4"/>
        <v>40414.5</v>
      </c>
      <c r="F78" s="42">
        <v>0</v>
      </c>
      <c r="G78" s="41">
        <v>0</v>
      </c>
      <c r="H78" s="41">
        <v>39262.699999999997</v>
      </c>
      <c r="I78" s="41">
        <v>1151.8</v>
      </c>
      <c r="J78" s="115"/>
      <c r="K78" s="101"/>
    </row>
    <row r="79" spans="1:11" ht="15.75">
      <c r="A79" s="91"/>
      <c r="B79" s="102"/>
      <c r="C79" s="102"/>
      <c r="D79" s="43">
        <v>2017</v>
      </c>
      <c r="E79" s="42">
        <f t="shared" si="4"/>
        <v>56763.8</v>
      </c>
      <c r="F79" s="42">
        <v>0</v>
      </c>
      <c r="G79" s="41">
        <v>0</v>
      </c>
      <c r="H79" s="41">
        <v>53785</v>
      </c>
      <c r="I79" s="41">
        <v>2978.8</v>
      </c>
      <c r="J79" s="115"/>
      <c r="K79" s="101"/>
    </row>
    <row r="80" spans="1:11" ht="15.75">
      <c r="A80" s="91"/>
      <c r="B80" s="102"/>
      <c r="C80" s="102"/>
      <c r="D80" s="66">
        <v>2018</v>
      </c>
      <c r="E80" s="42">
        <f t="shared" si="4"/>
        <v>62211.700000000004</v>
      </c>
      <c r="F80" s="42">
        <v>0</v>
      </c>
      <c r="G80" s="41">
        <v>0</v>
      </c>
      <c r="H80" s="41">
        <v>59430.9</v>
      </c>
      <c r="I80" s="41">
        <v>2780.8</v>
      </c>
      <c r="J80" s="115"/>
      <c r="K80" s="101"/>
    </row>
    <row r="81" spans="1:15" ht="15.75" customHeight="1">
      <c r="A81" s="91"/>
      <c r="B81" s="102"/>
      <c r="C81" s="102"/>
      <c r="D81" s="66">
        <v>2019</v>
      </c>
      <c r="E81" s="42">
        <f t="shared" si="4"/>
        <v>67113.5</v>
      </c>
      <c r="F81" s="42">
        <v>0</v>
      </c>
      <c r="G81" s="41">
        <v>0</v>
      </c>
      <c r="H81" s="41">
        <f>63717.9+500+200+380+25-800-243.1</f>
        <v>63779.8</v>
      </c>
      <c r="I81" s="41">
        <v>3333.7</v>
      </c>
      <c r="J81" s="115"/>
      <c r="K81" s="101"/>
    </row>
    <row r="82" spans="1:15" ht="15.75">
      <c r="A82" s="91"/>
      <c r="B82" s="102"/>
      <c r="C82" s="102"/>
      <c r="D82" s="66">
        <v>2020</v>
      </c>
      <c r="E82" s="42">
        <f t="shared" si="4"/>
        <v>69240.5</v>
      </c>
      <c r="F82" s="42">
        <v>0</v>
      </c>
      <c r="G82" s="41">
        <v>0</v>
      </c>
      <c r="H82" s="41">
        <f>67358+600-294.1-800</f>
        <v>66863.899999999994</v>
      </c>
      <c r="I82" s="41">
        <v>2376.6</v>
      </c>
      <c r="J82" s="115"/>
      <c r="K82" s="101"/>
      <c r="L82" s="63"/>
      <c r="M82" s="63"/>
      <c r="N82" s="63"/>
      <c r="O82" s="63"/>
    </row>
    <row r="83" spans="1:15" ht="15.75">
      <c r="A83" s="91"/>
      <c r="B83" s="102"/>
      <c r="C83" s="102"/>
      <c r="D83" s="66">
        <v>2021</v>
      </c>
      <c r="E83" s="42">
        <f t="shared" si="4"/>
        <v>72613.8</v>
      </c>
      <c r="F83" s="42">
        <v>0</v>
      </c>
      <c r="G83" s="41">
        <v>0</v>
      </c>
      <c r="H83" s="41">
        <f>69047.8+200+166</f>
        <v>69413.8</v>
      </c>
      <c r="I83" s="70">
        <v>3200</v>
      </c>
      <c r="J83" s="115"/>
      <c r="K83" s="101"/>
      <c r="L83" s="63"/>
      <c r="M83" s="63"/>
      <c r="N83" s="63"/>
      <c r="O83" s="63"/>
    </row>
    <row r="84" spans="1:15" ht="15.75">
      <c r="A84" s="91"/>
      <c r="B84" s="91"/>
      <c r="C84" s="91"/>
      <c r="D84" s="80">
        <v>2022</v>
      </c>
      <c r="E84" s="42">
        <f t="shared" si="4"/>
        <v>76251.100000000006</v>
      </c>
      <c r="F84" s="42">
        <v>0</v>
      </c>
      <c r="G84" s="41">
        <v>0</v>
      </c>
      <c r="H84" s="41">
        <v>73251.100000000006</v>
      </c>
      <c r="I84" s="70">
        <v>3000</v>
      </c>
      <c r="J84" s="115"/>
      <c r="K84" s="101"/>
    </row>
    <row r="85" spans="1:15" ht="15.75">
      <c r="A85" s="91"/>
      <c r="B85" s="91"/>
      <c r="C85" s="91"/>
      <c r="D85" s="65">
        <v>2023</v>
      </c>
      <c r="E85" s="42">
        <f t="shared" si="4"/>
        <v>78202.399999999994</v>
      </c>
      <c r="F85" s="42">
        <v>0</v>
      </c>
      <c r="G85" s="41">
        <v>0</v>
      </c>
      <c r="H85" s="41">
        <f>73734.2+1468.2</f>
        <v>75202.399999999994</v>
      </c>
      <c r="I85" s="70">
        <v>3000</v>
      </c>
      <c r="J85" s="115"/>
      <c r="K85" s="101"/>
    </row>
    <row r="86" spans="1:15" ht="15.75">
      <c r="A86" s="91"/>
      <c r="B86" s="91"/>
      <c r="C86" s="91"/>
      <c r="D86" s="65">
        <v>2024</v>
      </c>
      <c r="E86" s="42">
        <f t="shared" si="4"/>
        <v>78202.399999999994</v>
      </c>
      <c r="F86" s="42">
        <v>0</v>
      </c>
      <c r="G86" s="41">
        <v>0</v>
      </c>
      <c r="H86" s="41">
        <f>73734.2+1468.2</f>
        <v>75202.399999999994</v>
      </c>
      <c r="I86" s="70">
        <v>3000</v>
      </c>
      <c r="J86" s="116"/>
      <c r="K86" s="101"/>
    </row>
    <row r="87" spans="1:15" ht="15.75">
      <c r="A87" s="91" t="s">
        <v>25</v>
      </c>
      <c r="B87" s="101" t="s">
        <v>26</v>
      </c>
      <c r="C87" s="101"/>
      <c r="D87" s="67" t="s">
        <v>15</v>
      </c>
      <c r="E87" s="42">
        <f t="shared" si="4"/>
        <v>1674.6999999999998</v>
      </c>
      <c r="F87" s="42">
        <f>SUM(F88:F97)</f>
        <v>0</v>
      </c>
      <c r="G87" s="41">
        <f>SUM(G88:G97)</f>
        <v>1674.6999999999998</v>
      </c>
      <c r="H87" s="41">
        <f>SUM(H88:H97)</f>
        <v>0</v>
      </c>
      <c r="I87" s="41">
        <f>SUM(I88:I97)</f>
        <v>0</v>
      </c>
      <c r="J87" s="114" t="s">
        <v>105</v>
      </c>
      <c r="K87" s="101"/>
    </row>
    <row r="88" spans="1:15" ht="15.75">
      <c r="A88" s="91"/>
      <c r="B88" s="101"/>
      <c r="C88" s="101"/>
      <c r="D88" s="67">
        <v>2015</v>
      </c>
      <c r="E88" s="42">
        <f t="shared" si="4"/>
        <v>73.5</v>
      </c>
      <c r="F88" s="42">
        <v>0</v>
      </c>
      <c r="G88" s="41">
        <v>73.5</v>
      </c>
      <c r="H88" s="41">
        <v>0</v>
      </c>
      <c r="I88" s="41">
        <v>0</v>
      </c>
      <c r="J88" s="115"/>
      <c r="K88" s="101"/>
    </row>
    <row r="89" spans="1:15" ht="15.75">
      <c r="A89" s="91"/>
      <c r="B89" s="101"/>
      <c r="C89" s="101"/>
      <c r="D89" s="67">
        <v>2016</v>
      </c>
      <c r="E89" s="42">
        <f t="shared" si="4"/>
        <v>215.9</v>
      </c>
      <c r="F89" s="42">
        <v>0</v>
      </c>
      <c r="G89" s="41">
        <v>215.9</v>
      </c>
      <c r="H89" s="41">
        <v>0</v>
      </c>
      <c r="I89" s="41">
        <v>0</v>
      </c>
      <c r="J89" s="115"/>
      <c r="K89" s="101"/>
    </row>
    <row r="90" spans="1:15" ht="15.75">
      <c r="A90" s="91"/>
      <c r="B90" s="101"/>
      <c r="C90" s="101"/>
      <c r="D90" s="67">
        <v>2017</v>
      </c>
      <c r="E90" s="42">
        <f t="shared" si="4"/>
        <v>150</v>
      </c>
      <c r="F90" s="42">
        <v>0</v>
      </c>
      <c r="G90" s="41">
        <v>150</v>
      </c>
      <c r="H90" s="41">
        <v>0</v>
      </c>
      <c r="I90" s="41">
        <v>0</v>
      </c>
      <c r="J90" s="115"/>
      <c r="K90" s="101"/>
    </row>
    <row r="91" spans="1:15" ht="15.75">
      <c r="A91" s="91"/>
      <c r="B91" s="101"/>
      <c r="C91" s="101"/>
      <c r="D91" s="65">
        <v>2018</v>
      </c>
      <c r="E91" s="42">
        <f t="shared" si="4"/>
        <v>156</v>
      </c>
      <c r="F91" s="42">
        <v>0</v>
      </c>
      <c r="G91" s="41">
        <v>156</v>
      </c>
      <c r="H91" s="41">
        <v>0</v>
      </c>
      <c r="I91" s="41">
        <v>0</v>
      </c>
      <c r="J91" s="115"/>
      <c r="K91" s="101"/>
    </row>
    <row r="92" spans="1:15" ht="15.75">
      <c r="A92" s="91"/>
      <c r="B92" s="101"/>
      <c r="C92" s="101"/>
      <c r="D92" s="65">
        <v>2019</v>
      </c>
      <c r="E92" s="42">
        <f t="shared" si="4"/>
        <v>164.7</v>
      </c>
      <c r="F92" s="42">
        <v>0</v>
      </c>
      <c r="G92" s="41">
        <v>164.7</v>
      </c>
      <c r="H92" s="41">
        <v>0</v>
      </c>
      <c r="I92" s="41">
        <v>0</v>
      </c>
      <c r="J92" s="115"/>
      <c r="K92" s="101"/>
    </row>
    <row r="93" spans="1:15" ht="15.75">
      <c r="A93" s="91"/>
      <c r="B93" s="101"/>
      <c r="C93" s="101"/>
      <c r="D93" s="65">
        <v>2020</v>
      </c>
      <c r="E93" s="42">
        <f t="shared" si="4"/>
        <v>165.3</v>
      </c>
      <c r="F93" s="42">
        <v>0</v>
      </c>
      <c r="G93" s="41">
        <v>165.3</v>
      </c>
      <c r="H93" s="41">
        <v>0</v>
      </c>
      <c r="I93" s="41">
        <v>0</v>
      </c>
      <c r="J93" s="115"/>
      <c r="K93" s="101"/>
    </row>
    <row r="94" spans="1:15" ht="15.75">
      <c r="A94" s="91"/>
      <c r="B94" s="101"/>
      <c r="C94" s="101"/>
      <c r="D94" s="65">
        <v>2021</v>
      </c>
      <c r="E94" s="42">
        <f t="shared" si="4"/>
        <v>174.5</v>
      </c>
      <c r="F94" s="42">
        <v>0</v>
      </c>
      <c r="G94" s="41">
        <v>174.5</v>
      </c>
      <c r="H94" s="41">
        <v>0</v>
      </c>
      <c r="I94" s="41">
        <v>0</v>
      </c>
      <c r="J94" s="115"/>
      <c r="K94" s="101"/>
    </row>
    <row r="95" spans="1:15" ht="15.75">
      <c r="A95" s="91"/>
      <c r="B95" s="101"/>
      <c r="C95" s="101"/>
      <c r="D95" s="65">
        <v>2022</v>
      </c>
      <c r="E95" s="42">
        <f t="shared" si="4"/>
        <v>184.1</v>
      </c>
      <c r="F95" s="42">
        <v>0</v>
      </c>
      <c r="G95" s="41">
        <v>184.1</v>
      </c>
      <c r="H95" s="41">
        <v>0</v>
      </c>
      <c r="I95" s="41">
        <v>0</v>
      </c>
      <c r="J95" s="115"/>
      <c r="K95" s="101"/>
    </row>
    <row r="96" spans="1:15" ht="15.75">
      <c r="A96" s="91"/>
      <c r="B96" s="101"/>
      <c r="C96" s="101"/>
      <c r="D96" s="65">
        <v>2023</v>
      </c>
      <c r="E96" s="42">
        <f t="shared" ref="E96:E159" si="7">SUM(F96:I96)</f>
        <v>191.5</v>
      </c>
      <c r="F96" s="42">
        <v>0</v>
      </c>
      <c r="G96" s="41">
        <v>191.5</v>
      </c>
      <c r="H96" s="41">
        <v>0</v>
      </c>
      <c r="I96" s="41">
        <v>0</v>
      </c>
      <c r="J96" s="115"/>
      <c r="K96" s="101"/>
    </row>
    <row r="97" spans="1:11" ht="15.75">
      <c r="A97" s="91"/>
      <c r="B97" s="101"/>
      <c r="C97" s="101"/>
      <c r="D97" s="65">
        <v>2024</v>
      </c>
      <c r="E97" s="42">
        <f t="shared" si="7"/>
        <v>199.2</v>
      </c>
      <c r="F97" s="42">
        <v>0</v>
      </c>
      <c r="G97" s="41">
        <v>199.2</v>
      </c>
      <c r="H97" s="41">
        <v>0</v>
      </c>
      <c r="I97" s="41">
        <v>0</v>
      </c>
      <c r="J97" s="115"/>
      <c r="K97" s="101"/>
    </row>
    <row r="98" spans="1:11" ht="15.75" customHeight="1">
      <c r="A98" s="91" t="s">
        <v>27</v>
      </c>
      <c r="B98" s="89" t="s">
        <v>28</v>
      </c>
      <c r="C98" s="89"/>
      <c r="D98" s="67" t="s">
        <v>15</v>
      </c>
      <c r="E98" s="42">
        <f t="shared" si="7"/>
        <v>10</v>
      </c>
      <c r="F98" s="42">
        <f>SUM(F99:F108)</f>
        <v>0</v>
      </c>
      <c r="G98" s="41">
        <f>SUM(G99:G108)</f>
        <v>0</v>
      </c>
      <c r="H98" s="41">
        <f>SUM(H99:H108)</f>
        <v>10</v>
      </c>
      <c r="I98" s="41">
        <f>SUM(I99:I108)</f>
        <v>0</v>
      </c>
      <c r="J98" s="115"/>
      <c r="K98" s="101"/>
    </row>
    <row r="99" spans="1:11" ht="15.75">
      <c r="A99" s="91"/>
      <c r="B99" s="89"/>
      <c r="C99" s="89"/>
      <c r="D99" s="67">
        <v>2015</v>
      </c>
      <c r="E99" s="42">
        <f t="shared" si="7"/>
        <v>10</v>
      </c>
      <c r="F99" s="42">
        <v>0</v>
      </c>
      <c r="G99" s="41">
        <v>0</v>
      </c>
      <c r="H99" s="41">
        <v>10</v>
      </c>
      <c r="I99" s="41">
        <v>0</v>
      </c>
      <c r="J99" s="115"/>
      <c r="K99" s="101"/>
    </row>
    <row r="100" spans="1:11" ht="15.75">
      <c r="A100" s="91"/>
      <c r="B100" s="89"/>
      <c r="C100" s="89"/>
      <c r="D100" s="67">
        <v>2016</v>
      </c>
      <c r="E100" s="42">
        <f t="shared" si="7"/>
        <v>0</v>
      </c>
      <c r="F100" s="42">
        <v>0</v>
      </c>
      <c r="G100" s="41">
        <v>0</v>
      </c>
      <c r="H100" s="41">
        <v>0</v>
      </c>
      <c r="I100" s="41">
        <v>0</v>
      </c>
      <c r="J100" s="115"/>
      <c r="K100" s="101"/>
    </row>
    <row r="101" spans="1:11" ht="15.75">
      <c r="A101" s="91"/>
      <c r="B101" s="89"/>
      <c r="C101" s="89"/>
      <c r="D101" s="67">
        <v>2017</v>
      </c>
      <c r="E101" s="42">
        <f t="shared" si="7"/>
        <v>0</v>
      </c>
      <c r="F101" s="42">
        <v>0</v>
      </c>
      <c r="G101" s="41">
        <v>0</v>
      </c>
      <c r="H101" s="41">
        <v>0</v>
      </c>
      <c r="I101" s="41">
        <v>0</v>
      </c>
      <c r="J101" s="115"/>
      <c r="K101" s="101"/>
    </row>
    <row r="102" spans="1:11" ht="15.75">
      <c r="A102" s="91"/>
      <c r="B102" s="89"/>
      <c r="C102" s="89"/>
      <c r="D102" s="65">
        <v>2018</v>
      </c>
      <c r="E102" s="42">
        <f t="shared" si="7"/>
        <v>0</v>
      </c>
      <c r="F102" s="42">
        <v>0</v>
      </c>
      <c r="G102" s="41">
        <v>0</v>
      </c>
      <c r="H102" s="41">
        <v>0</v>
      </c>
      <c r="I102" s="41">
        <v>0</v>
      </c>
      <c r="J102" s="115"/>
      <c r="K102" s="101"/>
    </row>
    <row r="103" spans="1:11" ht="15.75" customHeight="1">
      <c r="A103" s="91"/>
      <c r="B103" s="89"/>
      <c r="C103" s="89"/>
      <c r="D103" s="65">
        <v>2019</v>
      </c>
      <c r="E103" s="42">
        <f t="shared" si="7"/>
        <v>0</v>
      </c>
      <c r="F103" s="42">
        <v>0</v>
      </c>
      <c r="G103" s="41">
        <v>0</v>
      </c>
      <c r="H103" s="41">
        <v>0</v>
      </c>
      <c r="I103" s="41">
        <v>0</v>
      </c>
      <c r="J103" s="115"/>
      <c r="K103" s="101"/>
    </row>
    <row r="104" spans="1:11" ht="15.75">
      <c r="A104" s="91"/>
      <c r="B104" s="89"/>
      <c r="C104" s="89"/>
      <c r="D104" s="65">
        <v>2020</v>
      </c>
      <c r="E104" s="42">
        <f t="shared" si="7"/>
        <v>0</v>
      </c>
      <c r="F104" s="42">
        <v>0</v>
      </c>
      <c r="G104" s="41">
        <v>0</v>
      </c>
      <c r="H104" s="41">
        <v>0</v>
      </c>
      <c r="I104" s="41">
        <v>0</v>
      </c>
      <c r="J104" s="115"/>
      <c r="K104" s="101"/>
    </row>
    <row r="105" spans="1:11" ht="15.75">
      <c r="A105" s="91"/>
      <c r="B105" s="89"/>
      <c r="C105" s="89"/>
      <c r="D105" s="65">
        <v>2021</v>
      </c>
      <c r="E105" s="42">
        <f t="shared" si="7"/>
        <v>0</v>
      </c>
      <c r="F105" s="42">
        <v>0</v>
      </c>
      <c r="G105" s="41">
        <v>0</v>
      </c>
      <c r="H105" s="41">
        <v>0</v>
      </c>
      <c r="I105" s="41">
        <v>0</v>
      </c>
      <c r="J105" s="115"/>
      <c r="K105" s="101"/>
    </row>
    <row r="106" spans="1:11" ht="15.75">
      <c r="A106" s="91"/>
      <c r="B106" s="91"/>
      <c r="C106" s="91"/>
      <c r="D106" s="65">
        <v>2022</v>
      </c>
      <c r="E106" s="42">
        <f t="shared" si="7"/>
        <v>0</v>
      </c>
      <c r="F106" s="42">
        <v>0</v>
      </c>
      <c r="G106" s="41">
        <v>0</v>
      </c>
      <c r="H106" s="41">
        <v>0</v>
      </c>
      <c r="I106" s="41">
        <v>0</v>
      </c>
      <c r="J106" s="115"/>
      <c r="K106" s="101"/>
    </row>
    <row r="107" spans="1:11" ht="15.75">
      <c r="A107" s="91"/>
      <c r="B107" s="91"/>
      <c r="C107" s="91"/>
      <c r="D107" s="65">
        <v>2023</v>
      </c>
      <c r="E107" s="42">
        <f t="shared" si="7"/>
        <v>0</v>
      </c>
      <c r="F107" s="42">
        <v>0</v>
      </c>
      <c r="G107" s="41">
        <v>0</v>
      </c>
      <c r="H107" s="41">
        <v>0</v>
      </c>
      <c r="I107" s="41">
        <v>0</v>
      </c>
      <c r="J107" s="115"/>
      <c r="K107" s="101"/>
    </row>
    <row r="108" spans="1:11" ht="15.75">
      <c r="A108" s="91"/>
      <c r="B108" s="91"/>
      <c r="C108" s="91"/>
      <c r="D108" s="65">
        <v>2024</v>
      </c>
      <c r="E108" s="42">
        <f t="shared" si="7"/>
        <v>0</v>
      </c>
      <c r="F108" s="42">
        <v>0</v>
      </c>
      <c r="G108" s="41">
        <v>0</v>
      </c>
      <c r="H108" s="41">
        <v>0</v>
      </c>
      <c r="I108" s="41">
        <v>0</v>
      </c>
      <c r="J108" s="116"/>
      <c r="K108" s="101"/>
    </row>
    <row r="109" spans="1:11" ht="18" customHeight="1">
      <c r="A109" s="91" t="s">
        <v>29</v>
      </c>
      <c r="B109" s="101" t="s">
        <v>30</v>
      </c>
      <c r="C109" s="101"/>
      <c r="D109" s="67" t="s">
        <v>15</v>
      </c>
      <c r="E109" s="42">
        <f t="shared" si="7"/>
        <v>132</v>
      </c>
      <c r="F109" s="42">
        <f>SUM(F110:F119)</f>
        <v>0</v>
      </c>
      <c r="G109" s="41">
        <f>SUM(G110:G119)</f>
        <v>0</v>
      </c>
      <c r="H109" s="41">
        <f>SUM(H110:H119)</f>
        <v>132</v>
      </c>
      <c r="I109" s="41">
        <f>SUM(I110:I119)</f>
        <v>0</v>
      </c>
      <c r="J109" s="103" t="s">
        <v>109</v>
      </c>
      <c r="K109" s="104"/>
    </row>
    <row r="110" spans="1:11" ht="15.75">
      <c r="A110" s="91"/>
      <c r="B110" s="101"/>
      <c r="C110" s="101"/>
      <c r="D110" s="67">
        <v>2015</v>
      </c>
      <c r="E110" s="42">
        <f t="shared" si="7"/>
        <v>0</v>
      </c>
      <c r="F110" s="42">
        <v>0</v>
      </c>
      <c r="G110" s="41">
        <v>0</v>
      </c>
      <c r="H110" s="41">
        <v>0</v>
      </c>
      <c r="I110" s="41">
        <v>0</v>
      </c>
      <c r="J110" s="103"/>
      <c r="K110" s="104"/>
    </row>
    <row r="111" spans="1:11" ht="15.75">
      <c r="A111" s="91"/>
      <c r="B111" s="101"/>
      <c r="C111" s="101"/>
      <c r="D111" s="67">
        <v>2016</v>
      </c>
      <c r="E111" s="42">
        <f t="shared" si="7"/>
        <v>13</v>
      </c>
      <c r="F111" s="42">
        <v>0</v>
      </c>
      <c r="G111" s="41">
        <v>0</v>
      </c>
      <c r="H111" s="41">
        <v>13</v>
      </c>
      <c r="I111" s="41">
        <v>0</v>
      </c>
      <c r="J111" s="103"/>
      <c r="K111" s="104"/>
    </row>
    <row r="112" spans="1:11" ht="15.75">
      <c r="A112" s="91"/>
      <c r="B112" s="101"/>
      <c r="C112" s="101"/>
      <c r="D112" s="67">
        <v>2017</v>
      </c>
      <c r="E112" s="42">
        <f t="shared" si="7"/>
        <v>14</v>
      </c>
      <c r="F112" s="42">
        <v>0</v>
      </c>
      <c r="G112" s="41">
        <v>0</v>
      </c>
      <c r="H112" s="41">
        <v>14</v>
      </c>
      <c r="I112" s="41">
        <v>0</v>
      </c>
      <c r="J112" s="103"/>
      <c r="K112" s="104"/>
    </row>
    <row r="113" spans="1:11" ht="15.75">
      <c r="A113" s="91"/>
      <c r="B113" s="101"/>
      <c r="C113" s="101"/>
      <c r="D113" s="65">
        <v>2018</v>
      </c>
      <c r="E113" s="42">
        <f t="shared" si="7"/>
        <v>15</v>
      </c>
      <c r="F113" s="42">
        <v>0</v>
      </c>
      <c r="G113" s="41">
        <v>0</v>
      </c>
      <c r="H113" s="41">
        <v>15</v>
      </c>
      <c r="I113" s="41">
        <v>0</v>
      </c>
      <c r="J113" s="103"/>
      <c r="K113" s="104"/>
    </row>
    <row r="114" spans="1:11" ht="15.75" customHeight="1">
      <c r="A114" s="91"/>
      <c r="B114" s="101"/>
      <c r="C114" s="101"/>
      <c r="D114" s="65">
        <v>2019</v>
      </c>
      <c r="E114" s="42">
        <f t="shared" si="7"/>
        <v>15</v>
      </c>
      <c r="F114" s="42">
        <v>0</v>
      </c>
      <c r="G114" s="41">
        <v>0</v>
      </c>
      <c r="H114" s="41">
        <v>15</v>
      </c>
      <c r="I114" s="41">
        <v>0</v>
      </c>
      <c r="J114" s="103"/>
      <c r="K114" s="104"/>
    </row>
    <row r="115" spans="1:11" ht="15.75">
      <c r="A115" s="91"/>
      <c r="B115" s="101"/>
      <c r="C115" s="101"/>
      <c r="D115" s="65">
        <v>2020</v>
      </c>
      <c r="E115" s="42">
        <f t="shared" si="7"/>
        <v>15</v>
      </c>
      <c r="F115" s="42">
        <v>0</v>
      </c>
      <c r="G115" s="41">
        <v>0</v>
      </c>
      <c r="H115" s="41">
        <v>15</v>
      </c>
      <c r="I115" s="41">
        <v>0</v>
      </c>
      <c r="J115" s="103"/>
      <c r="K115" s="104"/>
    </row>
    <row r="116" spans="1:11" ht="15.75">
      <c r="A116" s="91"/>
      <c r="B116" s="101"/>
      <c r="C116" s="101"/>
      <c r="D116" s="65">
        <v>2021</v>
      </c>
      <c r="E116" s="42">
        <f t="shared" si="7"/>
        <v>15</v>
      </c>
      <c r="F116" s="42">
        <v>0</v>
      </c>
      <c r="G116" s="41">
        <v>0</v>
      </c>
      <c r="H116" s="41">
        <v>15</v>
      </c>
      <c r="I116" s="41">
        <v>0</v>
      </c>
      <c r="J116" s="103"/>
      <c r="K116" s="104"/>
    </row>
    <row r="117" spans="1:11" ht="15.75">
      <c r="A117" s="91"/>
      <c r="B117" s="91"/>
      <c r="C117" s="91"/>
      <c r="D117" s="65">
        <v>2022</v>
      </c>
      <c r="E117" s="42">
        <f t="shared" si="7"/>
        <v>15</v>
      </c>
      <c r="F117" s="42">
        <v>0</v>
      </c>
      <c r="G117" s="41">
        <v>0</v>
      </c>
      <c r="H117" s="41">
        <v>15</v>
      </c>
      <c r="I117" s="41">
        <v>0</v>
      </c>
      <c r="J117" s="103"/>
      <c r="K117" s="104"/>
    </row>
    <row r="118" spans="1:11" ht="15.75">
      <c r="A118" s="91"/>
      <c r="B118" s="91"/>
      <c r="C118" s="91"/>
      <c r="D118" s="65">
        <v>2023</v>
      </c>
      <c r="E118" s="42">
        <f t="shared" si="7"/>
        <v>15</v>
      </c>
      <c r="F118" s="42">
        <v>0</v>
      </c>
      <c r="G118" s="41">
        <v>0</v>
      </c>
      <c r="H118" s="41">
        <v>15</v>
      </c>
      <c r="I118" s="41">
        <v>0</v>
      </c>
      <c r="J118" s="103"/>
      <c r="K118" s="104"/>
    </row>
    <row r="119" spans="1:11" ht="15.75">
      <c r="A119" s="91"/>
      <c r="B119" s="91"/>
      <c r="C119" s="91"/>
      <c r="D119" s="65">
        <v>2024</v>
      </c>
      <c r="E119" s="42">
        <f t="shared" si="7"/>
        <v>15</v>
      </c>
      <c r="F119" s="42">
        <v>0</v>
      </c>
      <c r="G119" s="41">
        <v>0</v>
      </c>
      <c r="H119" s="41">
        <v>15</v>
      </c>
      <c r="I119" s="41">
        <v>0</v>
      </c>
      <c r="J119" s="103"/>
      <c r="K119" s="104"/>
    </row>
    <row r="120" spans="1:11" ht="18" customHeight="1">
      <c r="A120" s="91" t="s">
        <v>31</v>
      </c>
      <c r="B120" s="89" t="s">
        <v>110</v>
      </c>
      <c r="C120" s="89"/>
      <c r="D120" s="81" t="s">
        <v>15</v>
      </c>
      <c r="E120" s="41">
        <f t="shared" si="7"/>
        <v>10379.4</v>
      </c>
      <c r="F120" s="41">
        <f>SUM(F121:F130)</f>
        <v>0</v>
      </c>
      <c r="G120" s="41">
        <f>SUM(G121:G130)</f>
        <v>6798.2</v>
      </c>
      <c r="H120" s="41">
        <f>SUM(H121:H130)</f>
        <v>3581.2</v>
      </c>
      <c r="I120" s="41">
        <f>SUM(I121:I130)</f>
        <v>0</v>
      </c>
      <c r="J120" s="113" t="s">
        <v>111</v>
      </c>
      <c r="K120" s="89" t="s">
        <v>84</v>
      </c>
    </row>
    <row r="121" spans="1:11" ht="18" customHeight="1">
      <c r="A121" s="91"/>
      <c r="B121" s="89"/>
      <c r="C121" s="89"/>
      <c r="D121" s="81">
        <v>2015</v>
      </c>
      <c r="E121" s="41">
        <f t="shared" si="7"/>
        <v>0</v>
      </c>
      <c r="F121" s="41">
        <v>0</v>
      </c>
      <c r="G121" s="41">
        <v>0</v>
      </c>
      <c r="H121" s="41">
        <v>0</v>
      </c>
      <c r="I121" s="41">
        <v>0</v>
      </c>
      <c r="J121" s="113"/>
      <c r="K121" s="89"/>
    </row>
    <row r="122" spans="1:11" ht="18" customHeight="1">
      <c r="A122" s="91"/>
      <c r="B122" s="89"/>
      <c r="C122" s="89"/>
      <c r="D122" s="81">
        <v>2016</v>
      </c>
      <c r="E122" s="41">
        <f t="shared" si="7"/>
        <v>0</v>
      </c>
      <c r="F122" s="41">
        <v>0</v>
      </c>
      <c r="G122" s="41">
        <v>0</v>
      </c>
      <c r="H122" s="41">
        <v>0</v>
      </c>
      <c r="I122" s="41">
        <v>0</v>
      </c>
      <c r="J122" s="113"/>
      <c r="K122" s="89"/>
    </row>
    <row r="123" spans="1:11" ht="18" customHeight="1">
      <c r="A123" s="91"/>
      <c r="B123" s="89"/>
      <c r="C123" s="89"/>
      <c r="D123" s="81">
        <v>2017</v>
      </c>
      <c r="E123" s="41">
        <f t="shared" si="7"/>
        <v>6044.3</v>
      </c>
      <c r="F123" s="41">
        <v>0</v>
      </c>
      <c r="G123" s="41">
        <v>5000</v>
      </c>
      <c r="H123" s="41">
        <v>1044.3</v>
      </c>
      <c r="I123" s="41">
        <v>0</v>
      </c>
      <c r="J123" s="113"/>
      <c r="K123" s="89"/>
    </row>
    <row r="124" spans="1:11" ht="18" customHeight="1">
      <c r="A124" s="91"/>
      <c r="B124" s="89"/>
      <c r="C124" s="89"/>
      <c r="D124" s="81">
        <v>2018</v>
      </c>
      <c r="E124" s="41">
        <f t="shared" si="7"/>
        <v>999.2</v>
      </c>
      <c r="F124" s="41">
        <v>0</v>
      </c>
      <c r="G124" s="41">
        <v>899.2</v>
      </c>
      <c r="H124" s="41">
        <v>100</v>
      </c>
      <c r="I124" s="41">
        <v>0</v>
      </c>
      <c r="J124" s="113"/>
      <c r="K124" s="89"/>
    </row>
    <row r="125" spans="1:11" ht="18" customHeight="1">
      <c r="A125" s="91"/>
      <c r="B125" s="89"/>
      <c r="C125" s="89"/>
      <c r="D125" s="81">
        <v>2019</v>
      </c>
      <c r="E125" s="41">
        <f t="shared" si="7"/>
        <v>0</v>
      </c>
      <c r="F125" s="41">
        <v>0</v>
      </c>
      <c r="G125" s="41">
        <v>0</v>
      </c>
      <c r="H125" s="41">
        <v>0</v>
      </c>
      <c r="I125" s="41">
        <v>0</v>
      </c>
      <c r="J125" s="113"/>
      <c r="K125" s="89"/>
    </row>
    <row r="126" spans="1:11" ht="18" customHeight="1">
      <c r="A126" s="91"/>
      <c r="B126" s="89"/>
      <c r="C126" s="89"/>
      <c r="D126" s="81">
        <v>2020</v>
      </c>
      <c r="E126" s="41">
        <f t="shared" si="7"/>
        <v>0</v>
      </c>
      <c r="F126" s="41">
        <v>0</v>
      </c>
      <c r="G126" s="41">
        <v>0</v>
      </c>
      <c r="H126" s="41">
        <v>0</v>
      </c>
      <c r="I126" s="41">
        <v>0</v>
      </c>
      <c r="J126" s="113"/>
      <c r="K126" s="89"/>
    </row>
    <row r="127" spans="1:11" ht="18" customHeight="1">
      <c r="A127" s="91"/>
      <c r="B127" s="89"/>
      <c r="C127" s="89"/>
      <c r="D127" s="81">
        <v>2021</v>
      </c>
      <c r="E127" s="41">
        <f t="shared" si="7"/>
        <v>0</v>
      </c>
      <c r="F127" s="41">
        <v>0</v>
      </c>
      <c r="G127" s="41">
        <v>0</v>
      </c>
      <c r="H127" s="41">
        <v>0</v>
      </c>
      <c r="I127" s="41">
        <v>0</v>
      </c>
      <c r="J127" s="113"/>
      <c r="K127" s="89"/>
    </row>
    <row r="128" spans="1:11" ht="18" customHeight="1">
      <c r="A128" s="91"/>
      <c r="B128" s="90"/>
      <c r="C128" s="90"/>
      <c r="D128" s="81">
        <v>2022</v>
      </c>
      <c r="E128" s="41">
        <f t="shared" si="7"/>
        <v>1268.3</v>
      </c>
      <c r="F128" s="41">
        <v>0</v>
      </c>
      <c r="G128" s="41">
        <v>899</v>
      </c>
      <c r="H128" s="41">
        <v>369.3</v>
      </c>
      <c r="I128" s="41">
        <v>0</v>
      </c>
      <c r="J128" s="113"/>
      <c r="K128" s="89"/>
    </row>
    <row r="129" spans="1:11" ht="18" customHeight="1">
      <c r="A129" s="91"/>
      <c r="B129" s="90"/>
      <c r="C129" s="90"/>
      <c r="D129" s="81">
        <v>2023</v>
      </c>
      <c r="E129" s="41">
        <f t="shared" si="7"/>
        <v>0</v>
      </c>
      <c r="F129" s="41">
        <v>0</v>
      </c>
      <c r="G129" s="41">
        <v>0</v>
      </c>
      <c r="H129" s="41">
        <v>0</v>
      </c>
      <c r="I129" s="41">
        <v>0</v>
      </c>
      <c r="J129" s="113"/>
      <c r="K129" s="89"/>
    </row>
    <row r="130" spans="1:11" ht="18" customHeight="1">
      <c r="A130" s="91"/>
      <c r="B130" s="90"/>
      <c r="C130" s="90"/>
      <c r="D130" s="81">
        <v>2024</v>
      </c>
      <c r="E130" s="41">
        <f t="shared" si="7"/>
        <v>2067.6</v>
      </c>
      <c r="F130" s="41">
        <v>0</v>
      </c>
      <c r="G130" s="41">
        <v>0</v>
      </c>
      <c r="H130" s="41">
        <v>2067.6</v>
      </c>
      <c r="I130" s="41">
        <v>0</v>
      </c>
      <c r="J130" s="113"/>
      <c r="K130" s="89"/>
    </row>
    <row r="131" spans="1:11" ht="21.75" customHeight="1">
      <c r="A131" s="91" t="s">
        <v>32</v>
      </c>
      <c r="B131" s="90" t="s">
        <v>82</v>
      </c>
      <c r="C131" s="90"/>
      <c r="D131" s="73" t="s">
        <v>15</v>
      </c>
      <c r="E131" s="41">
        <f t="shared" si="7"/>
        <v>600</v>
      </c>
      <c r="F131" s="41">
        <f>SUM(F132:F141)</f>
        <v>0</v>
      </c>
      <c r="G131" s="41">
        <f>SUM(G132:G141)</f>
        <v>0</v>
      </c>
      <c r="H131" s="41">
        <f>SUM(H132:H141)</f>
        <v>600</v>
      </c>
      <c r="I131" s="41">
        <f>SUM(I132:I141)</f>
        <v>0</v>
      </c>
      <c r="J131" s="113"/>
      <c r="K131" s="89"/>
    </row>
    <row r="132" spans="1:11" ht="18" customHeight="1">
      <c r="A132" s="91"/>
      <c r="B132" s="90"/>
      <c r="C132" s="90"/>
      <c r="D132" s="73">
        <v>2015</v>
      </c>
      <c r="E132" s="41">
        <f t="shared" si="7"/>
        <v>0</v>
      </c>
      <c r="F132" s="41">
        <v>0</v>
      </c>
      <c r="G132" s="41">
        <v>0</v>
      </c>
      <c r="H132" s="41">
        <v>0</v>
      </c>
      <c r="I132" s="41">
        <v>0</v>
      </c>
      <c r="J132" s="113"/>
      <c r="K132" s="89"/>
    </row>
    <row r="133" spans="1:11" ht="18" customHeight="1">
      <c r="A133" s="91"/>
      <c r="B133" s="90"/>
      <c r="C133" s="90"/>
      <c r="D133" s="73">
        <v>2016</v>
      </c>
      <c r="E133" s="41">
        <f t="shared" si="7"/>
        <v>0</v>
      </c>
      <c r="F133" s="41">
        <v>0</v>
      </c>
      <c r="G133" s="41">
        <v>0</v>
      </c>
      <c r="H133" s="41">
        <v>0</v>
      </c>
      <c r="I133" s="41">
        <v>0</v>
      </c>
      <c r="J133" s="113"/>
      <c r="K133" s="89"/>
    </row>
    <row r="134" spans="1:11" ht="18" customHeight="1">
      <c r="A134" s="91"/>
      <c r="B134" s="90"/>
      <c r="C134" s="90"/>
      <c r="D134" s="73">
        <v>2017</v>
      </c>
      <c r="E134" s="41">
        <f t="shared" si="7"/>
        <v>0</v>
      </c>
      <c r="F134" s="41">
        <v>0</v>
      </c>
      <c r="G134" s="41">
        <v>0</v>
      </c>
      <c r="H134" s="41">
        <v>0</v>
      </c>
      <c r="I134" s="41">
        <v>0</v>
      </c>
      <c r="J134" s="113"/>
      <c r="K134" s="89"/>
    </row>
    <row r="135" spans="1:11" ht="18" customHeight="1">
      <c r="A135" s="91"/>
      <c r="B135" s="90"/>
      <c r="C135" s="90"/>
      <c r="D135" s="73">
        <v>2018</v>
      </c>
      <c r="E135" s="41">
        <f t="shared" si="7"/>
        <v>300</v>
      </c>
      <c r="F135" s="41">
        <v>0</v>
      </c>
      <c r="G135" s="41">
        <v>0</v>
      </c>
      <c r="H135" s="41">
        <v>300</v>
      </c>
      <c r="I135" s="41">
        <v>0</v>
      </c>
      <c r="J135" s="113"/>
      <c r="K135" s="89"/>
    </row>
    <row r="136" spans="1:11" ht="18" customHeight="1">
      <c r="A136" s="91"/>
      <c r="B136" s="90"/>
      <c r="C136" s="90"/>
      <c r="D136" s="73">
        <v>2019</v>
      </c>
      <c r="E136" s="41">
        <f t="shared" si="7"/>
        <v>0</v>
      </c>
      <c r="F136" s="41">
        <v>0</v>
      </c>
      <c r="G136" s="41">
        <v>0</v>
      </c>
      <c r="H136" s="41">
        <v>0</v>
      </c>
      <c r="I136" s="41">
        <v>0</v>
      </c>
      <c r="J136" s="113"/>
      <c r="K136" s="89"/>
    </row>
    <row r="137" spans="1:11" ht="18" customHeight="1">
      <c r="A137" s="91"/>
      <c r="B137" s="90"/>
      <c r="C137" s="90"/>
      <c r="D137" s="73">
        <v>2020</v>
      </c>
      <c r="E137" s="41">
        <f t="shared" si="7"/>
        <v>0</v>
      </c>
      <c r="F137" s="41">
        <v>0</v>
      </c>
      <c r="G137" s="41">
        <v>0</v>
      </c>
      <c r="H137" s="41">
        <v>0</v>
      </c>
      <c r="I137" s="41">
        <v>0</v>
      </c>
      <c r="J137" s="113"/>
      <c r="K137" s="89"/>
    </row>
    <row r="138" spans="1:11" ht="18" customHeight="1">
      <c r="A138" s="91"/>
      <c r="B138" s="90"/>
      <c r="C138" s="90"/>
      <c r="D138" s="73">
        <v>2021</v>
      </c>
      <c r="E138" s="41">
        <f t="shared" si="7"/>
        <v>300</v>
      </c>
      <c r="F138" s="41">
        <v>0</v>
      </c>
      <c r="G138" s="41">
        <v>0</v>
      </c>
      <c r="H138" s="41">
        <v>300</v>
      </c>
      <c r="I138" s="41">
        <v>0</v>
      </c>
      <c r="J138" s="113"/>
      <c r="K138" s="89"/>
    </row>
    <row r="139" spans="1:11" ht="18" customHeight="1">
      <c r="A139" s="91"/>
      <c r="B139" s="90"/>
      <c r="C139" s="90"/>
      <c r="D139" s="73">
        <v>2022</v>
      </c>
      <c r="E139" s="41">
        <f t="shared" si="7"/>
        <v>0</v>
      </c>
      <c r="F139" s="41">
        <v>0</v>
      </c>
      <c r="G139" s="41">
        <v>0</v>
      </c>
      <c r="H139" s="41">
        <v>0</v>
      </c>
      <c r="I139" s="41">
        <v>0</v>
      </c>
      <c r="J139" s="113"/>
      <c r="K139" s="89"/>
    </row>
    <row r="140" spans="1:11" ht="18" customHeight="1">
      <c r="A140" s="91"/>
      <c r="B140" s="90"/>
      <c r="C140" s="90"/>
      <c r="D140" s="73">
        <v>2023</v>
      </c>
      <c r="E140" s="41">
        <f t="shared" si="7"/>
        <v>0</v>
      </c>
      <c r="F140" s="41">
        <v>0</v>
      </c>
      <c r="G140" s="41">
        <v>0</v>
      </c>
      <c r="H140" s="41">
        <v>0</v>
      </c>
      <c r="I140" s="41">
        <v>0</v>
      </c>
      <c r="J140" s="113"/>
      <c r="K140" s="89"/>
    </row>
    <row r="141" spans="1:11" ht="21" customHeight="1">
      <c r="A141" s="91"/>
      <c r="B141" s="90"/>
      <c r="C141" s="90"/>
      <c r="D141" s="73">
        <v>2024</v>
      </c>
      <c r="E141" s="41">
        <f t="shared" si="7"/>
        <v>0</v>
      </c>
      <c r="F141" s="41">
        <v>0</v>
      </c>
      <c r="G141" s="41">
        <v>0</v>
      </c>
      <c r="H141" s="41">
        <v>0</v>
      </c>
      <c r="I141" s="41">
        <v>0</v>
      </c>
      <c r="J141" s="113"/>
      <c r="K141" s="89"/>
    </row>
    <row r="142" spans="1:11" ht="16.5" customHeight="1">
      <c r="A142" s="91" t="s">
        <v>33</v>
      </c>
      <c r="B142" s="111" t="s">
        <v>34</v>
      </c>
      <c r="C142" s="111"/>
      <c r="D142" s="43" t="s">
        <v>15</v>
      </c>
      <c r="E142" s="41">
        <f t="shared" si="7"/>
        <v>300</v>
      </c>
      <c r="F142" s="41">
        <f>SUM(F143:F152)</f>
        <v>0</v>
      </c>
      <c r="G142" s="41">
        <f>SUM(G143:G152)</f>
        <v>0</v>
      </c>
      <c r="H142" s="41">
        <f>SUM(H143:H152)</f>
        <v>300</v>
      </c>
      <c r="I142" s="41">
        <f>SUM(I143:I152)</f>
        <v>0</v>
      </c>
      <c r="J142" s="92" t="s">
        <v>92</v>
      </c>
      <c r="K142" s="89"/>
    </row>
    <row r="143" spans="1:11" ht="15.75">
      <c r="A143" s="91"/>
      <c r="B143" s="111"/>
      <c r="C143" s="111"/>
      <c r="D143" s="43">
        <v>2015</v>
      </c>
      <c r="E143" s="41">
        <f t="shared" si="7"/>
        <v>0</v>
      </c>
      <c r="F143" s="41">
        <v>0</v>
      </c>
      <c r="G143" s="41">
        <v>0</v>
      </c>
      <c r="H143" s="41">
        <v>0</v>
      </c>
      <c r="I143" s="41">
        <v>0</v>
      </c>
      <c r="J143" s="92"/>
      <c r="K143" s="89"/>
    </row>
    <row r="144" spans="1:11" ht="15.75">
      <c r="A144" s="91"/>
      <c r="B144" s="111"/>
      <c r="C144" s="111"/>
      <c r="D144" s="43">
        <v>2016</v>
      </c>
      <c r="E144" s="41">
        <f t="shared" si="7"/>
        <v>0</v>
      </c>
      <c r="F144" s="41">
        <v>0</v>
      </c>
      <c r="G144" s="41">
        <v>0</v>
      </c>
      <c r="H144" s="41">
        <v>0</v>
      </c>
      <c r="I144" s="41">
        <v>0</v>
      </c>
      <c r="J144" s="92"/>
      <c r="K144" s="89"/>
    </row>
    <row r="145" spans="1:11" ht="15.75">
      <c r="A145" s="91"/>
      <c r="B145" s="111"/>
      <c r="C145" s="111"/>
      <c r="D145" s="43">
        <v>2017</v>
      </c>
      <c r="E145" s="41">
        <f t="shared" si="7"/>
        <v>0</v>
      </c>
      <c r="F145" s="41">
        <v>0</v>
      </c>
      <c r="G145" s="41">
        <v>0</v>
      </c>
      <c r="H145" s="41">
        <v>0</v>
      </c>
      <c r="I145" s="41">
        <v>0</v>
      </c>
      <c r="J145" s="92"/>
      <c r="K145" s="89"/>
    </row>
    <row r="146" spans="1:11" ht="15.75">
      <c r="A146" s="91"/>
      <c r="B146" s="111"/>
      <c r="C146" s="111"/>
      <c r="D146" s="43">
        <v>2018</v>
      </c>
      <c r="E146" s="41">
        <f t="shared" si="7"/>
        <v>0</v>
      </c>
      <c r="F146" s="41">
        <v>0</v>
      </c>
      <c r="G146" s="41">
        <v>0</v>
      </c>
      <c r="H146" s="41">
        <v>0</v>
      </c>
      <c r="I146" s="41">
        <v>0</v>
      </c>
      <c r="J146" s="92"/>
      <c r="K146" s="89"/>
    </row>
    <row r="147" spans="1:11" ht="15.75">
      <c r="A147" s="91"/>
      <c r="B147" s="111"/>
      <c r="C147" s="111"/>
      <c r="D147" s="43">
        <v>2019</v>
      </c>
      <c r="E147" s="41">
        <f t="shared" si="7"/>
        <v>100</v>
      </c>
      <c r="F147" s="41">
        <v>0</v>
      </c>
      <c r="G147" s="41">
        <v>0</v>
      </c>
      <c r="H147" s="41">
        <v>100</v>
      </c>
      <c r="I147" s="41">
        <v>0</v>
      </c>
      <c r="J147" s="92"/>
      <c r="K147" s="89"/>
    </row>
    <row r="148" spans="1:11" ht="15.75">
      <c r="A148" s="91"/>
      <c r="B148" s="111"/>
      <c r="C148" s="111"/>
      <c r="D148" s="43">
        <v>2020</v>
      </c>
      <c r="E148" s="41">
        <f t="shared" si="7"/>
        <v>100</v>
      </c>
      <c r="F148" s="41">
        <v>0</v>
      </c>
      <c r="G148" s="41">
        <v>0</v>
      </c>
      <c r="H148" s="41">
        <v>100</v>
      </c>
      <c r="I148" s="41">
        <v>0</v>
      </c>
      <c r="J148" s="92"/>
      <c r="K148" s="89"/>
    </row>
    <row r="149" spans="1:11" ht="15.75">
      <c r="A149" s="91"/>
      <c r="B149" s="111"/>
      <c r="C149" s="111"/>
      <c r="D149" s="43">
        <v>2021</v>
      </c>
      <c r="E149" s="41">
        <f t="shared" si="7"/>
        <v>0</v>
      </c>
      <c r="F149" s="41">
        <v>0</v>
      </c>
      <c r="G149" s="41">
        <v>0</v>
      </c>
      <c r="H149" s="41">
        <v>0</v>
      </c>
      <c r="I149" s="41">
        <v>0</v>
      </c>
      <c r="J149" s="92"/>
      <c r="K149" s="89"/>
    </row>
    <row r="150" spans="1:11" ht="15.75">
      <c r="A150" s="91"/>
      <c r="B150" s="111"/>
      <c r="C150" s="111"/>
      <c r="D150" s="43">
        <v>2022</v>
      </c>
      <c r="E150" s="41">
        <f t="shared" si="7"/>
        <v>100</v>
      </c>
      <c r="F150" s="41">
        <v>0</v>
      </c>
      <c r="G150" s="41">
        <v>0</v>
      </c>
      <c r="H150" s="41">
        <v>100</v>
      </c>
      <c r="I150" s="41">
        <v>0</v>
      </c>
      <c r="J150" s="92"/>
      <c r="K150" s="89"/>
    </row>
    <row r="151" spans="1:11" ht="15.75">
      <c r="A151" s="91"/>
      <c r="B151" s="111"/>
      <c r="C151" s="111"/>
      <c r="D151" s="43">
        <v>2023</v>
      </c>
      <c r="E151" s="41">
        <f t="shared" si="7"/>
        <v>0</v>
      </c>
      <c r="F151" s="41">
        <v>0</v>
      </c>
      <c r="G151" s="41">
        <v>0</v>
      </c>
      <c r="H151" s="41">
        <v>0</v>
      </c>
      <c r="I151" s="41">
        <v>0</v>
      </c>
      <c r="J151" s="92"/>
      <c r="K151" s="89"/>
    </row>
    <row r="152" spans="1:11" ht="15.75">
      <c r="A152" s="91"/>
      <c r="B152" s="111"/>
      <c r="C152" s="111"/>
      <c r="D152" s="43">
        <v>2024</v>
      </c>
      <c r="E152" s="41">
        <f t="shared" si="7"/>
        <v>0</v>
      </c>
      <c r="F152" s="41">
        <v>0</v>
      </c>
      <c r="G152" s="41">
        <v>0</v>
      </c>
      <c r="H152" s="41">
        <v>0</v>
      </c>
      <c r="I152" s="41">
        <v>0</v>
      </c>
      <c r="J152" s="92"/>
      <c r="K152" s="89"/>
    </row>
    <row r="153" spans="1:11" ht="15" customHeight="1">
      <c r="A153" s="91" t="s">
        <v>35</v>
      </c>
      <c r="B153" s="111" t="s">
        <v>77</v>
      </c>
      <c r="C153" s="111"/>
      <c r="D153" s="43" t="s">
        <v>15</v>
      </c>
      <c r="E153" s="41">
        <f t="shared" si="7"/>
        <v>8224</v>
      </c>
      <c r="F153" s="41">
        <f>SUM(F154:F163)</f>
        <v>6808</v>
      </c>
      <c r="G153" s="41">
        <f>SUM(G154:G163)</f>
        <v>592</v>
      </c>
      <c r="H153" s="41">
        <f>SUM(H154:H163)</f>
        <v>824</v>
      </c>
      <c r="I153" s="41">
        <f>SUM(I154:I163)</f>
        <v>0</v>
      </c>
      <c r="J153" s="92" t="s">
        <v>112</v>
      </c>
      <c r="K153" s="89"/>
    </row>
    <row r="154" spans="1:11" ht="15.75">
      <c r="A154" s="91"/>
      <c r="B154" s="111"/>
      <c r="C154" s="111"/>
      <c r="D154" s="43">
        <v>2015</v>
      </c>
      <c r="E154" s="41">
        <f t="shared" si="7"/>
        <v>0</v>
      </c>
      <c r="F154" s="41">
        <v>0</v>
      </c>
      <c r="G154" s="41">
        <v>0</v>
      </c>
      <c r="H154" s="41">
        <v>0</v>
      </c>
      <c r="I154" s="41">
        <v>0</v>
      </c>
      <c r="J154" s="92"/>
      <c r="K154" s="89"/>
    </row>
    <row r="155" spans="1:11" ht="15.75">
      <c r="A155" s="91"/>
      <c r="B155" s="111"/>
      <c r="C155" s="111"/>
      <c r="D155" s="43">
        <v>2016</v>
      </c>
      <c r="E155" s="41">
        <f t="shared" si="7"/>
        <v>0</v>
      </c>
      <c r="F155" s="41">
        <v>0</v>
      </c>
      <c r="G155" s="41">
        <v>0</v>
      </c>
      <c r="H155" s="41">
        <v>0</v>
      </c>
      <c r="I155" s="41">
        <v>0</v>
      </c>
      <c r="J155" s="92"/>
      <c r="K155" s="89"/>
    </row>
    <row r="156" spans="1:11" ht="15.75">
      <c r="A156" s="91"/>
      <c r="B156" s="111"/>
      <c r="C156" s="111"/>
      <c r="D156" s="43">
        <v>2017</v>
      </c>
      <c r="E156" s="41">
        <f t="shared" si="7"/>
        <v>0</v>
      </c>
      <c r="F156" s="41">
        <v>0</v>
      </c>
      <c r="G156" s="41">
        <v>0</v>
      </c>
      <c r="H156" s="41">
        <v>0</v>
      </c>
      <c r="I156" s="41">
        <v>0</v>
      </c>
      <c r="J156" s="92"/>
      <c r="K156" s="89"/>
    </row>
    <row r="157" spans="1:11" ht="15.75">
      <c r="A157" s="91"/>
      <c r="B157" s="111"/>
      <c r="C157" s="111"/>
      <c r="D157" s="43">
        <v>2018</v>
      </c>
      <c r="E157" s="41">
        <f t="shared" si="7"/>
        <v>0</v>
      </c>
      <c r="F157" s="41">
        <v>0</v>
      </c>
      <c r="G157" s="41">
        <v>0</v>
      </c>
      <c r="H157" s="41">
        <v>0</v>
      </c>
      <c r="I157" s="41">
        <v>0</v>
      </c>
      <c r="J157" s="92"/>
      <c r="K157" s="89"/>
    </row>
    <row r="158" spans="1:11" ht="15.75">
      <c r="A158" s="91"/>
      <c r="B158" s="111"/>
      <c r="C158" s="111"/>
      <c r="D158" s="43">
        <v>2019</v>
      </c>
      <c r="E158" s="41">
        <f t="shared" si="7"/>
        <v>0</v>
      </c>
      <c r="F158" s="41">
        <v>0</v>
      </c>
      <c r="G158" s="41">
        <v>0</v>
      </c>
      <c r="H158" s="41">
        <f>500-500</f>
        <v>0</v>
      </c>
      <c r="I158" s="41">
        <v>0</v>
      </c>
      <c r="J158" s="92"/>
      <c r="K158" s="89"/>
    </row>
    <row r="159" spans="1:11" ht="15.75">
      <c r="A159" s="91"/>
      <c r="B159" s="111"/>
      <c r="C159" s="111"/>
      <c r="D159" s="43">
        <v>2020</v>
      </c>
      <c r="E159" s="41">
        <f t="shared" si="7"/>
        <v>8224</v>
      </c>
      <c r="F159" s="38">
        <v>6808</v>
      </c>
      <c r="G159" s="38">
        <f>7400-6808</f>
        <v>592</v>
      </c>
      <c r="H159" s="41">
        <v>824</v>
      </c>
      <c r="I159" s="41">
        <v>0</v>
      </c>
      <c r="J159" s="92"/>
      <c r="K159" s="89"/>
    </row>
    <row r="160" spans="1:11" ht="15.75">
      <c r="A160" s="91"/>
      <c r="B160" s="111"/>
      <c r="C160" s="111"/>
      <c r="D160" s="43">
        <v>2021</v>
      </c>
      <c r="E160" s="41">
        <f t="shared" ref="E160:E223" si="8">SUM(F160:I160)</f>
        <v>0</v>
      </c>
      <c r="F160" s="41">
        <v>0</v>
      </c>
      <c r="G160" s="41">
        <v>0</v>
      </c>
      <c r="H160" s="41">
        <v>0</v>
      </c>
      <c r="I160" s="41">
        <v>0</v>
      </c>
      <c r="J160" s="92"/>
      <c r="K160" s="89"/>
    </row>
    <row r="161" spans="1:11" ht="15.75">
      <c r="A161" s="91"/>
      <c r="B161" s="111"/>
      <c r="C161" s="111"/>
      <c r="D161" s="43">
        <v>2022</v>
      </c>
      <c r="E161" s="41">
        <f t="shared" si="8"/>
        <v>0</v>
      </c>
      <c r="F161" s="41">
        <v>0</v>
      </c>
      <c r="G161" s="41">
        <v>0</v>
      </c>
      <c r="H161" s="41">
        <v>0</v>
      </c>
      <c r="I161" s="41">
        <v>0</v>
      </c>
      <c r="J161" s="92"/>
      <c r="K161" s="89"/>
    </row>
    <row r="162" spans="1:11" ht="15.75">
      <c r="A162" s="91"/>
      <c r="B162" s="111"/>
      <c r="C162" s="111"/>
      <c r="D162" s="43">
        <v>2023</v>
      </c>
      <c r="E162" s="41">
        <f t="shared" si="8"/>
        <v>0</v>
      </c>
      <c r="F162" s="41">
        <v>0</v>
      </c>
      <c r="G162" s="41">
        <v>0</v>
      </c>
      <c r="H162" s="41">
        <v>0</v>
      </c>
      <c r="I162" s="41">
        <v>0</v>
      </c>
      <c r="J162" s="92"/>
      <c r="K162" s="89"/>
    </row>
    <row r="163" spans="1:11" ht="15.75">
      <c r="A163" s="91"/>
      <c r="B163" s="111"/>
      <c r="C163" s="111"/>
      <c r="D163" s="43">
        <v>2024</v>
      </c>
      <c r="E163" s="41">
        <f t="shared" si="8"/>
        <v>0</v>
      </c>
      <c r="F163" s="41">
        <v>0</v>
      </c>
      <c r="G163" s="41">
        <v>0</v>
      </c>
      <c r="H163" s="41">
        <v>0</v>
      </c>
      <c r="I163" s="41">
        <v>0</v>
      </c>
      <c r="J163" s="92"/>
      <c r="K163" s="89"/>
    </row>
    <row r="164" spans="1:11" ht="15.75" customHeight="1">
      <c r="A164" s="91" t="s">
        <v>36</v>
      </c>
      <c r="B164" s="92" t="s">
        <v>37</v>
      </c>
      <c r="C164" s="92"/>
      <c r="D164" s="43" t="s">
        <v>15</v>
      </c>
      <c r="E164" s="41">
        <f t="shared" si="8"/>
        <v>44473.899999999994</v>
      </c>
      <c r="F164" s="41">
        <f>SUM(F165:F174)</f>
        <v>1226.1999999999998</v>
      </c>
      <c r="G164" s="41">
        <f>SUM(G165:G174)</f>
        <v>4572.9999999999991</v>
      </c>
      <c r="H164" s="41">
        <f>SUM(H165:H174)</f>
        <v>38673.5</v>
      </c>
      <c r="I164" s="41">
        <f>SUM(I165:I174)</f>
        <v>1.2</v>
      </c>
      <c r="J164" s="93" t="s">
        <v>38</v>
      </c>
      <c r="K164" s="89" t="s">
        <v>84</v>
      </c>
    </row>
    <row r="165" spans="1:11" ht="15.75">
      <c r="A165" s="91"/>
      <c r="B165" s="92"/>
      <c r="C165" s="92"/>
      <c r="D165" s="43">
        <v>2015</v>
      </c>
      <c r="E165" s="41">
        <f t="shared" si="8"/>
        <v>3020.2</v>
      </c>
      <c r="F165" s="51">
        <f>F176+F209+F220+F231+F242+F253+F264+F286+F275</f>
        <v>55</v>
      </c>
      <c r="G165" s="51">
        <f t="shared" ref="G165:H165" si="9">G176+G209+G220+G231+G242+G253+G264+G286+G275</f>
        <v>639.70000000000005</v>
      </c>
      <c r="H165" s="51">
        <f t="shared" si="9"/>
        <v>2324.2999999999997</v>
      </c>
      <c r="I165" s="51">
        <f t="shared" ref="I165" si="10">I176+I209+I220+I231+I242+I253+I264+I286</f>
        <v>1.2</v>
      </c>
      <c r="J165" s="94"/>
      <c r="K165" s="89"/>
    </row>
    <row r="166" spans="1:11" ht="15.75">
      <c r="A166" s="91"/>
      <c r="B166" s="92"/>
      <c r="C166" s="92"/>
      <c r="D166" s="43">
        <v>2016</v>
      </c>
      <c r="E166" s="41">
        <f t="shared" si="8"/>
        <v>2987.2</v>
      </c>
      <c r="F166" s="51">
        <f t="shared" ref="F166:H174" si="11">F177+F210+F221+F232+F243+F254+F265+F287+F276</f>
        <v>56</v>
      </c>
      <c r="G166" s="51">
        <f t="shared" si="11"/>
        <v>553.1</v>
      </c>
      <c r="H166" s="51">
        <f t="shared" si="11"/>
        <v>2378.1</v>
      </c>
      <c r="I166" s="51">
        <f t="shared" ref="I166:I174" si="12">I177+I210+I221+I232+I243+I254+I265+I287</f>
        <v>0</v>
      </c>
      <c r="J166" s="94"/>
      <c r="K166" s="89"/>
    </row>
    <row r="167" spans="1:11" ht="15.75">
      <c r="A167" s="91"/>
      <c r="B167" s="92"/>
      <c r="C167" s="92"/>
      <c r="D167" s="43">
        <v>2017</v>
      </c>
      <c r="E167" s="41">
        <f t="shared" si="8"/>
        <v>3621.6</v>
      </c>
      <c r="F167" s="51">
        <f t="shared" si="11"/>
        <v>60.8</v>
      </c>
      <c r="G167" s="51">
        <f t="shared" si="11"/>
        <v>1153.7</v>
      </c>
      <c r="H167" s="51">
        <f t="shared" si="11"/>
        <v>2407.1</v>
      </c>
      <c r="I167" s="51">
        <f t="shared" si="12"/>
        <v>0</v>
      </c>
      <c r="J167" s="94"/>
      <c r="K167" s="89"/>
    </row>
    <row r="168" spans="1:11" ht="15.75">
      <c r="A168" s="91"/>
      <c r="B168" s="92"/>
      <c r="C168" s="92"/>
      <c r="D168" s="43">
        <v>2018</v>
      </c>
      <c r="E168" s="41">
        <f t="shared" si="8"/>
        <v>4347.7999999999993</v>
      </c>
      <c r="F168" s="51">
        <f t="shared" si="11"/>
        <v>55.8</v>
      </c>
      <c r="G168" s="51">
        <f t="shared" si="11"/>
        <v>1853.8999999999999</v>
      </c>
      <c r="H168" s="51">
        <f t="shared" si="11"/>
        <v>2438.0999999999995</v>
      </c>
      <c r="I168" s="51">
        <f t="shared" si="12"/>
        <v>0</v>
      </c>
      <c r="J168" s="94"/>
      <c r="K168" s="89"/>
    </row>
    <row r="169" spans="1:11" ht="15.75">
      <c r="A169" s="91"/>
      <c r="B169" s="92"/>
      <c r="C169" s="92"/>
      <c r="D169" s="43">
        <v>2019</v>
      </c>
      <c r="E169" s="41">
        <f t="shared" si="8"/>
        <v>4498</v>
      </c>
      <c r="F169" s="51">
        <f t="shared" si="11"/>
        <v>55.8</v>
      </c>
      <c r="G169" s="51">
        <f t="shared" si="11"/>
        <v>17.600000000000001</v>
      </c>
      <c r="H169" s="51">
        <f t="shared" si="11"/>
        <v>4424.6000000000004</v>
      </c>
      <c r="I169" s="51">
        <f t="shared" si="12"/>
        <v>0</v>
      </c>
      <c r="J169" s="94"/>
      <c r="K169" s="89"/>
    </row>
    <row r="170" spans="1:11" ht="15.75">
      <c r="A170" s="91"/>
      <c r="B170" s="92"/>
      <c r="C170" s="92"/>
      <c r="D170" s="43">
        <v>2020</v>
      </c>
      <c r="E170" s="41">
        <f t="shared" si="8"/>
        <v>4541.7</v>
      </c>
      <c r="F170" s="51">
        <f t="shared" si="11"/>
        <v>0</v>
      </c>
      <c r="G170" s="51">
        <f t="shared" si="11"/>
        <v>73.400000000000006</v>
      </c>
      <c r="H170" s="51">
        <f t="shared" si="11"/>
        <v>4468.3</v>
      </c>
      <c r="I170" s="51">
        <f t="shared" si="12"/>
        <v>0</v>
      </c>
      <c r="J170" s="94"/>
      <c r="K170" s="89"/>
    </row>
    <row r="171" spans="1:11" ht="15.75">
      <c r="A171" s="91"/>
      <c r="B171" s="92"/>
      <c r="C171" s="92"/>
      <c r="D171" s="43">
        <v>2021</v>
      </c>
      <c r="E171" s="41">
        <f t="shared" si="8"/>
        <v>5087.6000000000004</v>
      </c>
      <c r="F171" s="51">
        <f t="shared" si="11"/>
        <v>466.9</v>
      </c>
      <c r="G171" s="51">
        <f t="shared" si="11"/>
        <v>147.4</v>
      </c>
      <c r="H171" s="51">
        <f t="shared" si="11"/>
        <v>4473.3</v>
      </c>
      <c r="I171" s="51">
        <f t="shared" si="12"/>
        <v>0</v>
      </c>
      <c r="J171" s="94"/>
      <c r="K171" s="89"/>
    </row>
    <row r="172" spans="1:11" ht="15.75">
      <c r="A172" s="91"/>
      <c r="B172" s="92"/>
      <c r="C172" s="92"/>
      <c r="D172" s="43">
        <v>2022</v>
      </c>
      <c r="E172" s="41">
        <f t="shared" si="8"/>
        <v>5822</v>
      </c>
      <c r="F172" s="51">
        <f t="shared" si="11"/>
        <v>475.9</v>
      </c>
      <c r="G172" s="51">
        <f t="shared" si="11"/>
        <v>134.19999999999999</v>
      </c>
      <c r="H172" s="51">
        <f t="shared" si="11"/>
        <v>5211.8999999999996</v>
      </c>
      <c r="I172" s="51">
        <f t="shared" si="12"/>
        <v>0</v>
      </c>
      <c r="J172" s="94"/>
      <c r="K172" s="89"/>
    </row>
    <row r="173" spans="1:11" ht="15.75">
      <c r="A173" s="91"/>
      <c r="B173" s="92"/>
      <c r="C173" s="92"/>
      <c r="D173" s="43">
        <v>2023</v>
      </c>
      <c r="E173" s="41">
        <f t="shared" si="8"/>
        <v>5242.3999999999996</v>
      </c>
      <c r="F173" s="51">
        <f t="shared" si="11"/>
        <v>0</v>
      </c>
      <c r="G173" s="51">
        <f t="shared" si="11"/>
        <v>0</v>
      </c>
      <c r="H173" s="51">
        <f t="shared" si="11"/>
        <v>5242.3999999999996</v>
      </c>
      <c r="I173" s="51">
        <f t="shared" si="12"/>
        <v>0</v>
      </c>
      <c r="J173" s="94"/>
      <c r="K173" s="89"/>
    </row>
    <row r="174" spans="1:11" ht="15.75">
      <c r="A174" s="91"/>
      <c r="B174" s="92"/>
      <c r="C174" s="92"/>
      <c r="D174" s="43">
        <v>2024</v>
      </c>
      <c r="E174" s="41">
        <f t="shared" si="8"/>
        <v>5305.4</v>
      </c>
      <c r="F174" s="51">
        <f t="shared" si="11"/>
        <v>0</v>
      </c>
      <c r="G174" s="51">
        <f t="shared" si="11"/>
        <v>0</v>
      </c>
      <c r="H174" s="51">
        <f t="shared" si="11"/>
        <v>5305.4</v>
      </c>
      <c r="I174" s="51">
        <f t="shared" si="12"/>
        <v>0</v>
      </c>
      <c r="J174" s="94"/>
      <c r="K174" s="89"/>
    </row>
    <row r="175" spans="1:11" ht="15.75" customHeight="1">
      <c r="A175" s="91" t="s">
        <v>39</v>
      </c>
      <c r="B175" s="111" t="s">
        <v>40</v>
      </c>
      <c r="C175" s="111"/>
      <c r="D175" s="43" t="s">
        <v>15</v>
      </c>
      <c r="E175" s="41">
        <f t="shared" si="8"/>
        <v>37125.4</v>
      </c>
      <c r="F175" s="51">
        <f>SUM(F176:F185)</f>
        <v>0</v>
      </c>
      <c r="G175" s="51">
        <f>SUM(G176:G185)</f>
        <v>1192.8000000000002</v>
      </c>
      <c r="H175" s="51">
        <f>SUM(H176:H185)</f>
        <v>35931.4</v>
      </c>
      <c r="I175" s="51">
        <f>SUM(I176:I185)</f>
        <v>1.2</v>
      </c>
      <c r="J175" s="93" t="s">
        <v>106</v>
      </c>
      <c r="K175" s="89"/>
    </row>
    <row r="176" spans="1:11" ht="15.75">
      <c r="A176" s="91"/>
      <c r="B176" s="111"/>
      <c r="C176" s="111"/>
      <c r="D176" s="43">
        <v>2015</v>
      </c>
      <c r="E176" s="41">
        <f t="shared" si="8"/>
        <v>2859</v>
      </c>
      <c r="F176" s="51">
        <f t="shared" ref="F176:I185" si="13">F187+F198</f>
        <v>0</v>
      </c>
      <c r="G176" s="51">
        <f t="shared" si="13"/>
        <v>639.70000000000005</v>
      </c>
      <c r="H176" s="51">
        <f t="shared" si="13"/>
        <v>2218.1</v>
      </c>
      <c r="I176" s="51">
        <f t="shared" si="13"/>
        <v>1.2</v>
      </c>
      <c r="J176" s="94"/>
      <c r="K176" s="89"/>
    </row>
    <row r="177" spans="1:11" ht="15.75">
      <c r="A177" s="91"/>
      <c r="B177" s="111"/>
      <c r="C177" s="111"/>
      <c r="D177" s="43">
        <v>2016</v>
      </c>
      <c r="E177" s="41">
        <f t="shared" si="8"/>
        <v>2824.1</v>
      </c>
      <c r="F177" s="51">
        <f t="shared" si="13"/>
        <v>0</v>
      </c>
      <c r="G177" s="51">
        <f t="shared" si="13"/>
        <v>553.1</v>
      </c>
      <c r="H177" s="51">
        <f t="shared" si="13"/>
        <v>2271</v>
      </c>
      <c r="I177" s="51">
        <f t="shared" si="13"/>
        <v>0</v>
      </c>
      <c r="J177" s="94"/>
      <c r="K177" s="89"/>
    </row>
    <row r="178" spans="1:11" ht="15.75">
      <c r="A178" s="91"/>
      <c r="B178" s="111"/>
      <c r="C178" s="111"/>
      <c r="D178" s="43">
        <v>2017</v>
      </c>
      <c r="E178" s="41">
        <f t="shared" si="8"/>
        <v>1577.6</v>
      </c>
      <c r="F178" s="51">
        <f t="shared" si="13"/>
        <v>0</v>
      </c>
      <c r="G178" s="51">
        <f t="shared" si="13"/>
        <v>0</v>
      </c>
      <c r="H178" s="51">
        <f t="shared" si="13"/>
        <v>1577.6</v>
      </c>
      <c r="I178" s="51">
        <f t="shared" si="13"/>
        <v>0</v>
      </c>
      <c r="J178" s="94"/>
      <c r="K178" s="89"/>
    </row>
    <row r="179" spans="1:11" ht="15.75">
      <c r="A179" s="91"/>
      <c r="B179" s="111"/>
      <c r="C179" s="111"/>
      <c r="D179" s="43">
        <v>2018</v>
      </c>
      <c r="E179" s="41">
        <f t="shared" si="8"/>
        <v>1799.8</v>
      </c>
      <c r="F179" s="51">
        <f t="shared" si="13"/>
        <v>0</v>
      </c>
      <c r="G179" s="51">
        <f t="shared" si="13"/>
        <v>0</v>
      </c>
      <c r="H179" s="51">
        <f t="shared" si="13"/>
        <v>1799.8</v>
      </c>
      <c r="I179" s="51">
        <f t="shared" si="13"/>
        <v>0</v>
      </c>
      <c r="J179" s="94"/>
      <c r="K179" s="89"/>
    </row>
    <row r="180" spans="1:11" ht="15.75">
      <c r="A180" s="91"/>
      <c r="B180" s="111"/>
      <c r="C180" s="111"/>
      <c r="D180" s="43">
        <v>2019</v>
      </c>
      <c r="E180" s="41">
        <f t="shared" si="8"/>
        <v>4316.3</v>
      </c>
      <c r="F180" s="51">
        <f t="shared" si="13"/>
        <v>0</v>
      </c>
      <c r="G180" s="51">
        <f t="shared" si="13"/>
        <v>0</v>
      </c>
      <c r="H180" s="51">
        <f t="shared" si="13"/>
        <v>4316.3</v>
      </c>
      <c r="I180" s="51">
        <f t="shared" si="13"/>
        <v>0</v>
      </c>
      <c r="J180" s="94"/>
      <c r="K180" s="89"/>
    </row>
    <row r="181" spans="1:11" ht="15.75">
      <c r="A181" s="91"/>
      <c r="B181" s="111"/>
      <c r="C181" s="111"/>
      <c r="D181" s="43">
        <v>2020</v>
      </c>
      <c r="E181" s="41">
        <f t="shared" si="8"/>
        <v>4360</v>
      </c>
      <c r="F181" s="51">
        <f t="shared" si="13"/>
        <v>0</v>
      </c>
      <c r="G181" s="51">
        <f t="shared" si="13"/>
        <v>0</v>
      </c>
      <c r="H181" s="51">
        <f t="shared" si="13"/>
        <v>4360</v>
      </c>
      <c r="I181" s="51">
        <f t="shared" si="13"/>
        <v>0</v>
      </c>
      <c r="J181" s="94"/>
      <c r="K181" s="89"/>
    </row>
    <row r="182" spans="1:11" ht="15.75">
      <c r="A182" s="91"/>
      <c r="B182" s="111"/>
      <c r="C182" s="111"/>
      <c r="D182" s="43">
        <v>2021</v>
      </c>
      <c r="E182" s="41">
        <f t="shared" si="8"/>
        <v>4214.8999999999996</v>
      </c>
      <c r="F182" s="51">
        <f t="shared" si="13"/>
        <v>0</v>
      </c>
      <c r="G182" s="51">
        <f t="shared" si="13"/>
        <v>0</v>
      </c>
      <c r="H182" s="51">
        <f t="shared" si="13"/>
        <v>4214.8999999999996</v>
      </c>
      <c r="I182" s="51">
        <f t="shared" si="13"/>
        <v>0</v>
      </c>
      <c r="J182" s="94"/>
      <c r="K182" s="89"/>
    </row>
    <row r="183" spans="1:11" ht="15.75">
      <c r="A183" s="91"/>
      <c r="B183" s="111"/>
      <c r="C183" s="111"/>
      <c r="D183" s="43">
        <v>2022</v>
      </c>
      <c r="E183" s="41">
        <f t="shared" si="8"/>
        <v>5016.3</v>
      </c>
      <c r="F183" s="51">
        <f t="shared" si="13"/>
        <v>0</v>
      </c>
      <c r="G183" s="51">
        <f t="shared" si="13"/>
        <v>0</v>
      </c>
      <c r="H183" s="51">
        <f t="shared" si="13"/>
        <v>5016.3</v>
      </c>
      <c r="I183" s="51">
        <f t="shared" si="13"/>
        <v>0</v>
      </c>
      <c r="J183" s="94"/>
      <c r="K183" s="89"/>
    </row>
    <row r="184" spans="1:11" ht="15.75">
      <c r="A184" s="91"/>
      <c r="B184" s="111"/>
      <c r="C184" s="111"/>
      <c r="D184" s="43">
        <v>2023</v>
      </c>
      <c r="E184" s="41">
        <f t="shared" si="8"/>
        <v>5078.7</v>
      </c>
      <c r="F184" s="51">
        <f t="shared" si="13"/>
        <v>0</v>
      </c>
      <c r="G184" s="51">
        <f t="shared" si="13"/>
        <v>0</v>
      </c>
      <c r="H184" s="51">
        <f t="shared" si="13"/>
        <v>5078.7</v>
      </c>
      <c r="I184" s="51">
        <f t="shared" si="13"/>
        <v>0</v>
      </c>
      <c r="J184" s="94"/>
      <c r="K184" s="89"/>
    </row>
    <row r="185" spans="1:11" ht="15.75">
      <c r="A185" s="91"/>
      <c r="B185" s="111"/>
      <c r="C185" s="111"/>
      <c r="D185" s="43">
        <v>2024</v>
      </c>
      <c r="E185" s="41">
        <f t="shared" si="8"/>
        <v>5078.7</v>
      </c>
      <c r="F185" s="51">
        <f t="shared" si="13"/>
        <v>0</v>
      </c>
      <c r="G185" s="51">
        <f t="shared" si="13"/>
        <v>0</v>
      </c>
      <c r="H185" s="51">
        <f t="shared" si="13"/>
        <v>5078.7</v>
      </c>
      <c r="I185" s="51">
        <f t="shared" si="13"/>
        <v>0</v>
      </c>
      <c r="J185" s="94"/>
      <c r="K185" s="89"/>
    </row>
    <row r="186" spans="1:11" ht="15.75" customHeight="1">
      <c r="A186" s="91" t="s">
        <v>41</v>
      </c>
      <c r="B186" s="89" t="s">
        <v>42</v>
      </c>
      <c r="C186" s="89"/>
      <c r="D186" s="73" t="s">
        <v>15</v>
      </c>
      <c r="E186" s="41">
        <f t="shared" si="8"/>
        <v>1800.8000000000002</v>
      </c>
      <c r="F186" s="51">
        <f>SUM(F187:F196)</f>
        <v>0</v>
      </c>
      <c r="G186" s="51">
        <f>SUM(G187:G196)</f>
        <v>1192.8000000000002</v>
      </c>
      <c r="H186" s="51">
        <f>SUM(H187:H196)</f>
        <v>608</v>
      </c>
      <c r="I186" s="51">
        <f>SUM(I187:I196)</f>
        <v>0</v>
      </c>
      <c r="J186" s="94"/>
      <c r="K186" s="89"/>
    </row>
    <row r="187" spans="1:11" ht="15.75">
      <c r="A187" s="91"/>
      <c r="B187" s="89"/>
      <c r="C187" s="89"/>
      <c r="D187" s="73">
        <v>2015</v>
      </c>
      <c r="E187" s="41">
        <f t="shared" si="8"/>
        <v>673.40000000000009</v>
      </c>
      <c r="F187" s="41">
        <v>0</v>
      </c>
      <c r="G187" s="51">
        <v>639.70000000000005</v>
      </c>
      <c r="H187" s="51">
        <v>33.700000000000003</v>
      </c>
      <c r="I187" s="41">
        <v>0</v>
      </c>
      <c r="J187" s="94"/>
      <c r="K187" s="89"/>
    </row>
    <row r="188" spans="1:11" ht="15.75">
      <c r="A188" s="91"/>
      <c r="B188" s="89"/>
      <c r="C188" s="89"/>
      <c r="D188" s="73">
        <v>2016</v>
      </c>
      <c r="E188" s="41">
        <f t="shared" si="8"/>
        <v>1127.4000000000001</v>
      </c>
      <c r="F188" s="41">
        <v>0</v>
      </c>
      <c r="G188" s="51">
        <v>553.1</v>
      </c>
      <c r="H188" s="51">
        <v>574.29999999999995</v>
      </c>
      <c r="I188" s="41">
        <v>0</v>
      </c>
      <c r="J188" s="94"/>
      <c r="K188" s="89"/>
    </row>
    <row r="189" spans="1:11" ht="15.75">
      <c r="A189" s="91"/>
      <c r="B189" s="89"/>
      <c r="C189" s="89"/>
      <c r="D189" s="73">
        <v>2017</v>
      </c>
      <c r="E189" s="41">
        <f t="shared" si="8"/>
        <v>0</v>
      </c>
      <c r="F189" s="41">
        <v>0</v>
      </c>
      <c r="G189" s="51">
        <v>0</v>
      </c>
      <c r="H189" s="51">
        <v>0</v>
      </c>
      <c r="I189" s="41">
        <v>0</v>
      </c>
      <c r="J189" s="94"/>
      <c r="K189" s="89"/>
    </row>
    <row r="190" spans="1:11" ht="15.75">
      <c r="A190" s="91"/>
      <c r="B190" s="89"/>
      <c r="C190" s="89"/>
      <c r="D190" s="73">
        <v>2018</v>
      </c>
      <c r="E190" s="41">
        <f t="shared" si="8"/>
        <v>0</v>
      </c>
      <c r="F190" s="41">
        <v>0</v>
      </c>
      <c r="G190" s="51">
        <v>0</v>
      </c>
      <c r="H190" s="51">
        <v>0</v>
      </c>
      <c r="I190" s="41">
        <v>0</v>
      </c>
      <c r="J190" s="94"/>
      <c r="K190" s="89"/>
    </row>
    <row r="191" spans="1:11" ht="15.75">
      <c r="A191" s="91"/>
      <c r="B191" s="89"/>
      <c r="C191" s="89"/>
      <c r="D191" s="73">
        <v>2019</v>
      </c>
      <c r="E191" s="41">
        <f t="shared" si="8"/>
        <v>0</v>
      </c>
      <c r="F191" s="41">
        <v>0</v>
      </c>
      <c r="G191" s="51">
        <v>0</v>
      </c>
      <c r="H191" s="51">
        <v>0</v>
      </c>
      <c r="I191" s="41">
        <v>0</v>
      </c>
      <c r="J191" s="94"/>
      <c r="K191" s="89"/>
    </row>
    <row r="192" spans="1:11" ht="15.75">
      <c r="A192" s="91"/>
      <c r="B192" s="89"/>
      <c r="C192" s="89"/>
      <c r="D192" s="73">
        <v>2020</v>
      </c>
      <c r="E192" s="41">
        <f t="shared" si="8"/>
        <v>0</v>
      </c>
      <c r="F192" s="41">
        <v>0</v>
      </c>
      <c r="G192" s="51">
        <v>0</v>
      </c>
      <c r="H192" s="51">
        <v>0</v>
      </c>
      <c r="I192" s="41">
        <v>0</v>
      </c>
      <c r="J192" s="94"/>
      <c r="K192" s="89"/>
    </row>
    <row r="193" spans="1:11" ht="15.75">
      <c r="A193" s="91"/>
      <c r="B193" s="89"/>
      <c r="C193" s="89"/>
      <c r="D193" s="73">
        <v>2021</v>
      </c>
      <c r="E193" s="41">
        <f t="shared" si="8"/>
        <v>0</v>
      </c>
      <c r="F193" s="41">
        <v>0</v>
      </c>
      <c r="G193" s="51">
        <v>0</v>
      </c>
      <c r="H193" s="51">
        <v>0</v>
      </c>
      <c r="I193" s="41">
        <v>0</v>
      </c>
      <c r="J193" s="94"/>
      <c r="K193" s="89"/>
    </row>
    <row r="194" spans="1:11" ht="15.75">
      <c r="A194" s="91"/>
      <c r="B194" s="90"/>
      <c r="C194" s="90"/>
      <c r="D194" s="73">
        <v>2022</v>
      </c>
      <c r="E194" s="41">
        <f t="shared" si="8"/>
        <v>0</v>
      </c>
      <c r="F194" s="41">
        <v>0</v>
      </c>
      <c r="G194" s="51">
        <v>0</v>
      </c>
      <c r="H194" s="51">
        <v>0</v>
      </c>
      <c r="I194" s="41">
        <v>0</v>
      </c>
      <c r="J194" s="94"/>
      <c r="K194" s="89"/>
    </row>
    <row r="195" spans="1:11" ht="15.75">
      <c r="A195" s="91"/>
      <c r="B195" s="90"/>
      <c r="C195" s="90"/>
      <c r="D195" s="73">
        <v>2023</v>
      </c>
      <c r="E195" s="41">
        <f t="shared" si="8"/>
        <v>0</v>
      </c>
      <c r="F195" s="41">
        <v>0</v>
      </c>
      <c r="G195" s="51">
        <v>0</v>
      </c>
      <c r="H195" s="51">
        <v>0</v>
      </c>
      <c r="I195" s="41">
        <v>0</v>
      </c>
      <c r="J195" s="94"/>
      <c r="K195" s="89"/>
    </row>
    <row r="196" spans="1:11" ht="15.75">
      <c r="A196" s="91"/>
      <c r="B196" s="90"/>
      <c r="C196" s="90"/>
      <c r="D196" s="73">
        <v>2024</v>
      </c>
      <c r="E196" s="41">
        <f t="shared" si="8"/>
        <v>0</v>
      </c>
      <c r="F196" s="41">
        <v>0</v>
      </c>
      <c r="G196" s="51">
        <v>0</v>
      </c>
      <c r="H196" s="51">
        <v>0</v>
      </c>
      <c r="I196" s="41">
        <v>0</v>
      </c>
      <c r="J196" s="94"/>
      <c r="K196" s="89"/>
    </row>
    <row r="197" spans="1:11" ht="15.75" customHeight="1">
      <c r="A197" s="91" t="s">
        <v>43</v>
      </c>
      <c r="B197" s="89" t="s">
        <v>44</v>
      </c>
      <c r="C197" s="89"/>
      <c r="D197" s="73" t="s">
        <v>15</v>
      </c>
      <c r="E197" s="41">
        <f t="shared" si="8"/>
        <v>35324.6</v>
      </c>
      <c r="F197" s="51">
        <f>SUM(F198:F207)</f>
        <v>0</v>
      </c>
      <c r="G197" s="51">
        <f>SUM(G198:G207)</f>
        <v>0</v>
      </c>
      <c r="H197" s="51">
        <f>SUM(H198:H207)</f>
        <v>35323.4</v>
      </c>
      <c r="I197" s="51">
        <f>SUM(I198:I207)</f>
        <v>1.2</v>
      </c>
      <c r="J197" s="94"/>
      <c r="K197" s="89"/>
    </row>
    <row r="198" spans="1:11" ht="15.75">
      <c r="A198" s="91"/>
      <c r="B198" s="89"/>
      <c r="C198" s="89"/>
      <c r="D198" s="73">
        <v>2015</v>
      </c>
      <c r="E198" s="41">
        <f t="shared" si="8"/>
        <v>2185.6</v>
      </c>
      <c r="F198" s="41">
        <v>0</v>
      </c>
      <c r="G198" s="41">
        <v>0</v>
      </c>
      <c r="H198" s="51">
        <v>2184.4</v>
      </c>
      <c r="I198" s="51">
        <v>1.2</v>
      </c>
      <c r="J198" s="94"/>
      <c r="K198" s="89"/>
    </row>
    <row r="199" spans="1:11" ht="15.75">
      <c r="A199" s="91"/>
      <c r="B199" s="89"/>
      <c r="C199" s="89"/>
      <c r="D199" s="73">
        <v>2016</v>
      </c>
      <c r="E199" s="41">
        <f t="shared" si="8"/>
        <v>1696.7</v>
      </c>
      <c r="F199" s="41">
        <v>0</v>
      </c>
      <c r="G199" s="41">
        <v>0</v>
      </c>
      <c r="H199" s="51">
        <v>1696.7</v>
      </c>
      <c r="I199" s="51">
        <v>0</v>
      </c>
      <c r="J199" s="94"/>
      <c r="K199" s="89"/>
    </row>
    <row r="200" spans="1:11" ht="15.75">
      <c r="A200" s="91"/>
      <c r="B200" s="89"/>
      <c r="C200" s="89"/>
      <c r="D200" s="73">
        <v>2017</v>
      </c>
      <c r="E200" s="41">
        <f t="shared" si="8"/>
        <v>1577.6</v>
      </c>
      <c r="F200" s="41">
        <v>0</v>
      </c>
      <c r="G200" s="41">
        <v>0</v>
      </c>
      <c r="H200" s="51">
        <v>1577.6</v>
      </c>
      <c r="I200" s="51">
        <v>0</v>
      </c>
      <c r="J200" s="94"/>
      <c r="K200" s="89"/>
    </row>
    <row r="201" spans="1:11" ht="15.75">
      <c r="A201" s="91"/>
      <c r="B201" s="89"/>
      <c r="C201" s="89"/>
      <c r="D201" s="73">
        <v>2018</v>
      </c>
      <c r="E201" s="41">
        <f t="shared" si="8"/>
        <v>1799.8</v>
      </c>
      <c r="F201" s="41">
        <v>0</v>
      </c>
      <c r="G201" s="41">
        <v>0</v>
      </c>
      <c r="H201" s="51">
        <v>1799.8</v>
      </c>
      <c r="I201" s="51">
        <v>0</v>
      </c>
      <c r="J201" s="94"/>
      <c r="K201" s="89"/>
    </row>
    <row r="202" spans="1:11" ht="15.75">
      <c r="A202" s="91"/>
      <c r="B202" s="89"/>
      <c r="C202" s="89"/>
      <c r="D202" s="73">
        <v>2019</v>
      </c>
      <c r="E202" s="41">
        <f t="shared" si="8"/>
        <v>4316.3</v>
      </c>
      <c r="F202" s="41">
        <v>0</v>
      </c>
      <c r="G202" s="41">
        <v>0</v>
      </c>
      <c r="H202" s="51">
        <f>4320-3.7</f>
        <v>4316.3</v>
      </c>
      <c r="I202" s="51">
        <v>0</v>
      </c>
      <c r="J202" s="94"/>
      <c r="K202" s="89"/>
    </row>
    <row r="203" spans="1:11" ht="15.75">
      <c r="A203" s="91"/>
      <c r="B203" s="89"/>
      <c r="C203" s="89"/>
      <c r="D203" s="73">
        <v>2020</v>
      </c>
      <c r="E203" s="41">
        <f t="shared" si="8"/>
        <v>4360</v>
      </c>
      <c r="F203" s="41">
        <v>0</v>
      </c>
      <c r="G203" s="41">
        <v>0</v>
      </c>
      <c r="H203" s="51">
        <v>4360</v>
      </c>
      <c r="I203" s="51">
        <v>0</v>
      </c>
      <c r="J203" s="94"/>
      <c r="K203" s="89"/>
    </row>
    <row r="204" spans="1:11" ht="15.75">
      <c r="A204" s="91"/>
      <c r="B204" s="89"/>
      <c r="C204" s="89"/>
      <c r="D204" s="73">
        <v>2021</v>
      </c>
      <c r="E204" s="41">
        <f t="shared" si="8"/>
        <v>4214.8999999999996</v>
      </c>
      <c r="F204" s="41">
        <v>0</v>
      </c>
      <c r="G204" s="41">
        <v>0</v>
      </c>
      <c r="H204" s="51">
        <f>4500-285.1</f>
        <v>4214.8999999999996</v>
      </c>
      <c r="I204" s="51">
        <v>0</v>
      </c>
      <c r="J204" s="94"/>
      <c r="K204" s="89"/>
    </row>
    <row r="205" spans="1:11" ht="15.75">
      <c r="A205" s="91"/>
      <c r="B205" s="90"/>
      <c r="C205" s="90"/>
      <c r="D205" s="73">
        <v>2022</v>
      </c>
      <c r="E205" s="41">
        <f t="shared" si="8"/>
        <v>5016.3</v>
      </c>
      <c r="F205" s="41">
        <v>0</v>
      </c>
      <c r="G205" s="41">
        <v>0</v>
      </c>
      <c r="H205" s="51">
        <f>5108.1+34-125.8</f>
        <v>5016.3</v>
      </c>
      <c r="I205" s="51">
        <v>0</v>
      </c>
      <c r="J205" s="94"/>
      <c r="K205" s="89"/>
    </row>
    <row r="206" spans="1:11" ht="15.75">
      <c r="A206" s="91"/>
      <c r="B206" s="90"/>
      <c r="C206" s="90"/>
      <c r="D206" s="73">
        <v>2023</v>
      </c>
      <c r="E206" s="41">
        <f t="shared" si="8"/>
        <v>5078.7</v>
      </c>
      <c r="F206" s="41">
        <v>0</v>
      </c>
      <c r="G206" s="41">
        <v>0</v>
      </c>
      <c r="H206" s="51">
        <f>5204.5-125.8</f>
        <v>5078.7</v>
      </c>
      <c r="I206" s="51">
        <v>0</v>
      </c>
      <c r="J206" s="94"/>
      <c r="K206" s="89"/>
    </row>
    <row r="207" spans="1:11" ht="15.75">
      <c r="A207" s="91"/>
      <c r="B207" s="90"/>
      <c r="C207" s="90"/>
      <c r="D207" s="73">
        <v>2024</v>
      </c>
      <c r="E207" s="41">
        <f t="shared" si="8"/>
        <v>5078.7</v>
      </c>
      <c r="F207" s="41">
        <v>0</v>
      </c>
      <c r="G207" s="41">
        <v>0</v>
      </c>
      <c r="H207" s="51">
        <f>5204.5-125.8</f>
        <v>5078.7</v>
      </c>
      <c r="I207" s="51">
        <v>0</v>
      </c>
      <c r="J207" s="95"/>
      <c r="K207" s="89"/>
    </row>
    <row r="208" spans="1:11" ht="15.75">
      <c r="A208" s="91" t="s">
        <v>45</v>
      </c>
      <c r="B208" s="89" t="s">
        <v>94</v>
      </c>
      <c r="C208" s="89"/>
      <c r="D208" s="73" t="s">
        <v>15</v>
      </c>
      <c r="E208" s="41">
        <f t="shared" si="8"/>
        <v>216</v>
      </c>
      <c r="F208" s="51">
        <f>SUM(F209:F218)</f>
        <v>0</v>
      </c>
      <c r="G208" s="51">
        <f>SUM(G209:G218)</f>
        <v>0</v>
      </c>
      <c r="H208" s="51">
        <f>SUM(H209:H218)</f>
        <v>216</v>
      </c>
      <c r="I208" s="51">
        <f>SUM(I209:I218)</f>
        <v>0</v>
      </c>
      <c r="J208" s="93" t="s">
        <v>108</v>
      </c>
      <c r="K208" s="89"/>
    </row>
    <row r="209" spans="1:11" ht="15.75">
      <c r="A209" s="91"/>
      <c r="B209" s="89"/>
      <c r="C209" s="89"/>
      <c r="D209" s="73">
        <v>2015</v>
      </c>
      <c r="E209" s="41">
        <f t="shared" si="8"/>
        <v>25</v>
      </c>
      <c r="F209" s="41">
        <v>0</v>
      </c>
      <c r="G209" s="41">
        <v>0</v>
      </c>
      <c r="H209" s="51">
        <v>25</v>
      </c>
      <c r="I209" s="41">
        <v>0</v>
      </c>
      <c r="J209" s="94"/>
      <c r="K209" s="89"/>
    </row>
    <row r="210" spans="1:11" ht="15.75">
      <c r="A210" s="91"/>
      <c r="B210" s="89"/>
      <c r="C210" s="89"/>
      <c r="D210" s="73">
        <v>2016</v>
      </c>
      <c r="E210" s="41">
        <f t="shared" si="8"/>
        <v>26</v>
      </c>
      <c r="F210" s="41">
        <v>0</v>
      </c>
      <c r="G210" s="41">
        <v>0</v>
      </c>
      <c r="H210" s="51">
        <v>26</v>
      </c>
      <c r="I210" s="41">
        <v>0</v>
      </c>
      <c r="J210" s="94"/>
      <c r="K210" s="89"/>
    </row>
    <row r="211" spans="1:11" ht="15.75">
      <c r="A211" s="91"/>
      <c r="B211" s="89"/>
      <c r="C211" s="89"/>
      <c r="D211" s="73">
        <v>2017</v>
      </c>
      <c r="E211" s="41">
        <f t="shared" si="8"/>
        <v>26</v>
      </c>
      <c r="F211" s="41">
        <v>0</v>
      </c>
      <c r="G211" s="41">
        <v>0</v>
      </c>
      <c r="H211" s="51">
        <v>26</v>
      </c>
      <c r="I211" s="41">
        <v>0</v>
      </c>
      <c r="J211" s="94"/>
      <c r="K211" s="89"/>
    </row>
    <row r="212" spans="1:11" ht="15.75">
      <c r="A212" s="91"/>
      <c r="B212" s="89"/>
      <c r="C212" s="89"/>
      <c r="D212" s="73">
        <v>2018</v>
      </c>
      <c r="E212" s="41">
        <f t="shared" si="8"/>
        <v>26</v>
      </c>
      <c r="F212" s="41">
        <v>0</v>
      </c>
      <c r="G212" s="41">
        <v>0</v>
      </c>
      <c r="H212" s="51">
        <v>26</v>
      </c>
      <c r="I212" s="41">
        <v>0</v>
      </c>
      <c r="J212" s="94"/>
      <c r="K212" s="89"/>
    </row>
    <row r="213" spans="1:11" ht="15.75">
      <c r="A213" s="91"/>
      <c r="B213" s="89"/>
      <c r="C213" s="89"/>
      <c r="D213" s="73">
        <v>2019</v>
      </c>
      <c r="E213" s="41">
        <f t="shared" si="8"/>
        <v>26</v>
      </c>
      <c r="F213" s="41">
        <v>0</v>
      </c>
      <c r="G213" s="41">
        <v>0</v>
      </c>
      <c r="H213" s="51">
        <v>26</v>
      </c>
      <c r="I213" s="41">
        <v>0</v>
      </c>
      <c r="J213" s="94"/>
      <c r="K213" s="89"/>
    </row>
    <row r="214" spans="1:11" ht="15.75">
      <c r="A214" s="91"/>
      <c r="B214" s="89"/>
      <c r="C214" s="89"/>
      <c r="D214" s="73">
        <v>2020</v>
      </c>
      <c r="E214" s="41">
        <f t="shared" si="8"/>
        <v>26</v>
      </c>
      <c r="F214" s="41">
        <v>0</v>
      </c>
      <c r="G214" s="41">
        <v>0</v>
      </c>
      <c r="H214" s="51">
        <v>26</v>
      </c>
      <c r="I214" s="41">
        <v>0</v>
      </c>
      <c r="J214" s="94"/>
      <c r="K214" s="89"/>
    </row>
    <row r="215" spans="1:11" ht="15.75">
      <c r="A215" s="91"/>
      <c r="B215" s="89"/>
      <c r="C215" s="89"/>
      <c r="D215" s="73">
        <v>2021</v>
      </c>
      <c r="E215" s="41">
        <f t="shared" si="8"/>
        <v>16</v>
      </c>
      <c r="F215" s="41">
        <v>0</v>
      </c>
      <c r="G215" s="41">
        <v>0</v>
      </c>
      <c r="H215" s="51">
        <f>26-10</f>
        <v>16</v>
      </c>
      <c r="I215" s="41">
        <v>0</v>
      </c>
      <c r="J215" s="94"/>
      <c r="K215" s="89"/>
    </row>
    <row r="216" spans="1:11" ht="15.75">
      <c r="A216" s="91"/>
      <c r="B216" s="90"/>
      <c r="C216" s="90"/>
      <c r="D216" s="73">
        <v>2022</v>
      </c>
      <c r="E216" s="41">
        <f t="shared" si="8"/>
        <v>15</v>
      </c>
      <c r="F216" s="41">
        <v>0</v>
      </c>
      <c r="G216" s="41">
        <v>0</v>
      </c>
      <c r="H216" s="51">
        <v>15</v>
      </c>
      <c r="I216" s="41">
        <v>0</v>
      </c>
      <c r="J216" s="94"/>
      <c r="K216" s="89"/>
    </row>
    <row r="217" spans="1:11" ht="15.75">
      <c r="A217" s="91"/>
      <c r="B217" s="90"/>
      <c r="C217" s="90"/>
      <c r="D217" s="73">
        <v>2023</v>
      </c>
      <c r="E217" s="41">
        <f t="shared" si="8"/>
        <v>15</v>
      </c>
      <c r="F217" s="41">
        <v>0</v>
      </c>
      <c r="G217" s="41">
        <v>0</v>
      </c>
      <c r="H217" s="51">
        <v>15</v>
      </c>
      <c r="I217" s="41">
        <v>0</v>
      </c>
      <c r="J217" s="94"/>
      <c r="K217" s="89"/>
    </row>
    <row r="218" spans="1:11" ht="15.75">
      <c r="A218" s="91"/>
      <c r="B218" s="90"/>
      <c r="C218" s="90"/>
      <c r="D218" s="73">
        <v>2024</v>
      </c>
      <c r="E218" s="41">
        <f t="shared" si="8"/>
        <v>15</v>
      </c>
      <c r="F218" s="41">
        <v>0</v>
      </c>
      <c r="G218" s="41">
        <v>0</v>
      </c>
      <c r="H218" s="51">
        <v>15</v>
      </c>
      <c r="I218" s="41">
        <v>0</v>
      </c>
      <c r="J218" s="95"/>
      <c r="K218" s="89"/>
    </row>
    <row r="219" spans="1:11" ht="16.5" customHeight="1">
      <c r="A219" s="91" t="s">
        <v>46</v>
      </c>
      <c r="B219" s="89" t="s">
        <v>47</v>
      </c>
      <c r="C219" s="89"/>
      <c r="D219" s="73" t="s">
        <v>15</v>
      </c>
      <c r="E219" s="41">
        <f t="shared" si="8"/>
        <v>593.20000000000005</v>
      </c>
      <c r="F219" s="51">
        <f>SUM(F220:F229)</f>
        <v>171.8</v>
      </c>
      <c r="G219" s="51">
        <f>SUM(G220:G229)</f>
        <v>38.9</v>
      </c>
      <c r="H219" s="51">
        <f>SUM(H220:H229)</f>
        <v>382.50000000000006</v>
      </c>
      <c r="I219" s="51">
        <f>SUM(I220:I229)</f>
        <v>0</v>
      </c>
      <c r="J219" s="93" t="s">
        <v>102</v>
      </c>
      <c r="K219" s="89"/>
    </row>
    <row r="220" spans="1:11" ht="15.75">
      <c r="A220" s="91"/>
      <c r="B220" s="89"/>
      <c r="C220" s="89"/>
      <c r="D220" s="73">
        <v>2015</v>
      </c>
      <c r="E220" s="41">
        <f t="shared" si="8"/>
        <v>96</v>
      </c>
      <c r="F220" s="51">
        <v>55</v>
      </c>
      <c r="G220" s="51">
        <v>0</v>
      </c>
      <c r="H220" s="51">
        <v>41</v>
      </c>
      <c r="I220" s="41">
        <v>0</v>
      </c>
      <c r="J220" s="94"/>
      <c r="K220" s="89"/>
    </row>
    <row r="221" spans="1:11" ht="15.75">
      <c r="A221" s="91"/>
      <c r="B221" s="89"/>
      <c r="C221" s="89"/>
      <c r="D221" s="73">
        <v>2016</v>
      </c>
      <c r="E221" s="41">
        <f t="shared" si="8"/>
        <v>97</v>
      </c>
      <c r="F221" s="51">
        <v>56</v>
      </c>
      <c r="G221" s="51">
        <v>0</v>
      </c>
      <c r="H221" s="51">
        <v>41</v>
      </c>
      <c r="I221" s="41">
        <v>0</v>
      </c>
      <c r="J221" s="94"/>
      <c r="K221" s="89"/>
    </row>
    <row r="222" spans="1:11" ht="15.75">
      <c r="A222" s="91"/>
      <c r="B222" s="89"/>
      <c r="C222" s="89"/>
      <c r="D222" s="73">
        <v>2017</v>
      </c>
      <c r="E222" s="41">
        <f t="shared" si="8"/>
        <v>146</v>
      </c>
      <c r="F222" s="51">
        <v>60.8</v>
      </c>
      <c r="G222" s="51">
        <v>38.9</v>
      </c>
      <c r="H222" s="51">
        <v>46.3</v>
      </c>
      <c r="I222" s="41">
        <v>0</v>
      </c>
      <c r="J222" s="94"/>
      <c r="K222" s="89"/>
    </row>
    <row r="223" spans="1:11" ht="15.75">
      <c r="A223" s="91"/>
      <c r="B223" s="89"/>
      <c r="C223" s="89"/>
      <c r="D223" s="73">
        <v>2018</v>
      </c>
      <c r="E223" s="41">
        <f t="shared" si="8"/>
        <v>32.799999999999997</v>
      </c>
      <c r="F223" s="51">
        <v>0</v>
      </c>
      <c r="G223" s="51">
        <v>0</v>
      </c>
      <c r="H223" s="51">
        <v>32.799999999999997</v>
      </c>
      <c r="I223" s="41">
        <v>0</v>
      </c>
      <c r="J223" s="94"/>
      <c r="K223" s="89"/>
    </row>
    <row r="224" spans="1:11" ht="15.75">
      <c r="A224" s="91"/>
      <c r="B224" s="89"/>
      <c r="C224" s="89"/>
      <c r="D224" s="73">
        <v>2019</v>
      </c>
      <c r="E224" s="41">
        <f t="shared" ref="E224:E320" si="14">SUM(F224:I224)</f>
        <v>32.799999999999997</v>
      </c>
      <c r="F224" s="51">
        <v>0</v>
      </c>
      <c r="G224" s="51">
        <v>0</v>
      </c>
      <c r="H224" s="51">
        <v>32.799999999999997</v>
      </c>
      <c r="I224" s="41">
        <v>0</v>
      </c>
      <c r="J224" s="94"/>
      <c r="K224" s="89"/>
    </row>
    <row r="225" spans="1:11" ht="15.75">
      <c r="A225" s="91"/>
      <c r="B225" s="89"/>
      <c r="C225" s="89"/>
      <c r="D225" s="73">
        <v>2020</v>
      </c>
      <c r="E225" s="41">
        <f t="shared" si="14"/>
        <v>32.799999999999997</v>
      </c>
      <c r="F225" s="51">
        <v>0</v>
      </c>
      <c r="G225" s="51">
        <v>0</v>
      </c>
      <c r="H225" s="51">
        <v>32.799999999999997</v>
      </c>
      <c r="I225" s="41">
        <v>0</v>
      </c>
      <c r="J225" s="94"/>
      <c r="K225" s="89"/>
    </row>
    <row r="226" spans="1:11" ht="15.75">
      <c r="A226" s="91"/>
      <c r="B226" s="89"/>
      <c r="C226" s="89"/>
      <c r="D226" s="73">
        <v>2021</v>
      </c>
      <c r="E226" s="41">
        <f t="shared" si="14"/>
        <v>32.799999999999997</v>
      </c>
      <c r="F226" s="51">
        <v>0</v>
      </c>
      <c r="G226" s="51">
        <v>0</v>
      </c>
      <c r="H226" s="51">
        <v>32.799999999999997</v>
      </c>
      <c r="I226" s="41">
        <v>0</v>
      </c>
      <c r="J226" s="94"/>
      <c r="K226" s="89"/>
    </row>
    <row r="227" spans="1:11" ht="15.75">
      <c r="A227" s="91"/>
      <c r="B227" s="90"/>
      <c r="C227" s="90"/>
      <c r="D227" s="73">
        <v>2022</v>
      </c>
      <c r="E227" s="41">
        <f t="shared" si="14"/>
        <v>41</v>
      </c>
      <c r="F227" s="51">
        <v>0</v>
      </c>
      <c r="G227" s="51">
        <v>0</v>
      </c>
      <c r="H227" s="51">
        <v>41</v>
      </c>
      <c r="I227" s="41">
        <v>0</v>
      </c>
      <c r="J227" s="94"/>
      <c r="K227" s="89"/>
    </row>
    <row r="228" spans="1:11" ht="15.75">
      <c r="A228" s="91"/>
      <c r="B228" s="90"/>
      <c r="C228" s="90"/>
      <c r="D228" s="73">
        <v>2023</v>
      </c>
      <c r="E228" s="41">
        <f t="shared" si="14"/>
        <v>41</v>
      </c>
      <c r="F228" s="51">
        <v>0</v>
      </c>
      <c r="G228" s="51">
        <v>0</v>
      </c>
      <c r="H228" s="51">
        <v>41</v>
      </c>
      <c r="I228" s="41">
        <v>0</v>
      </c>
      <c r="J228" s="94"/>
      <c r="K228" s="89"/>
    </row>
    <row r="229" spans="1:11" ht="15.75">
      <c r="A229" s="91"/>
      <c r="B229" s="90"/>
      <c r="C229" s="90"/>
      <c r="D229" s="73">
        <v>2024</v>
      </c>
      <c r="E229" s="41">
        <f t="shared" si="14"/>
        <v>41</v>
      </c>
      <c r="F229" s="51">
        <v>0</v>
      </c>
      <c r="G229" s="51">
        <v>0</v>
      </c>
      <c r="H229" s="51">
        <v>41</v>
      </c>
      <c r="I229" s="41">
        <v>0</v>
      </c>
      <c r="J229" s="95"/>
      <c r="K229" s="89"/>
    </row>
    <row r="230" spans="1:11" ht="15.75">
      <c r="A230" s="91" t="s">
        <v>48</v>
      </c>
      <c r="B230" s="89" t="s">
        <v>49</v>
      </c>
      <c r="C230" s="86"/>
      <c r="D230" s="73" t="s">
        <v>15</v>
      </c>
      <c r="E230" s="41">
        <f t="shared" si="14"/>
        <v>316.3</v>
      </c>
      <c r="F230" s="51">
        <f>SUM(F231:F240)</f>
        <v>0</v>
      </c>
      <c r="G230" s="51">
        <f>SUM(G231:G240)</f>
        <v>0</v>
      </c>
      <c r="H230" s="51">
        <f>SUM(H231:H240)</f>
        <v>316.3</v>
      </c>
      <c r="I230" s="51">
        <f>SUM(I231:I240)</f>
        <v>0</v>
      </c>
      <c r="J230" s="93" t="s">
        <v>104</v>
      </c>
      <c r="K230" s="89"/>
    </row>
    <row r="231" spans="1:11" ht="15.75">
      <c r="A231" s="91"/>
      <c r="B231" s="89"/>
      <c r="C231" s="87"/>
      <c r="D231" s="73">
        <v>2015</v>
      </c>
      <c r="E231" s="41">
        <f t="shared" si="14"/>
        <v>40.200000000000003</v>
      </c>
      <c r="F231" s="41">
        <v>0</v>
      </c>
      <c r="G231" s="41">
        <v>0</v>
      </c>
      <c r="H231" s="51">
        <v>40.200000000000003</v>
      </c>
      <c r="I231" s="41">
        <v>0</v>
      </c>
      <c r="J231" s="94"/>
      <c r="K231" s="89"/>
    </row>
    <row r="232" spans="1:11" ht="15.75">
      <c r="A232" s="91"/>
      <c r="B232" s="89"/>
      <c r="C232" s="87"/>
      <c r="D232" s="73">
        <v>2016</v>
      </c>
      <c r="E232" s="41">
        <f t="shared" si="14"/>
        <v>40.1</v>
      </c>
      <c r="F232" s="41">
        <v>0</v>
      </c>
      <c r="G232" s="41">
        <v>0</v>
      </c>
      <c r="H232" s="51">
        <v>40.1</v>
      </c>
      <c r="I232" s="41">
        <v>0</v>
      </c>
      <c r="J232" s="94"/>
      <c r="K232" s="89"/>
    </row>
    <row r="233" spans="1:11" ht="15.75">
      <c r="A233" s="91"/>
      <c r="B233" s="89"/>
      <c r="C233" s="87"/>
      <c r="D233" s="73">
        <v>2017</v>
      </c>
      <c r="E233" s="41">
        <f t="shared" si="14"/>
        <v>40.1</v>
      </c>
      <c r="F233" s="41">
        <v>0</v>
      </c>
      <c r="G233" s="41">
        <v>0</v>
      </c>
      <c r="H233" s="51">
        <v>40.1</v>
      </c>
      <c r="I233" s="41">
        <v>0</v>
      </c>
      <c r="J233" s="94"/>
      <c r="K233" s="89"/>
    </row>
    <row r="234" spans="1:11" ht="15.75">
      <c r="A234" s="91"/>
      <c r="B234" s="89"/>
      <c r="C234" s="87"/>
      <c r="D234" s="73">
        <v>2018</v>
      </c>
      <c r="E234" s="41">
        <f t="shared" si="14"/>
        <v>40.1</v>
      </c>
      <c r="F234" s="41">
        <v>0</v>
      </c>
      <c r="G234" s="41">
        <v>0</v>
      </c>
      <c r="H234" s="51">
        <v>40.1</v>
      </c>
      <c r="I234" s="41">
        <v>0</v>
      </c>
      <c r="J234" s="94"/>
      <c r="K234" s="89"/>
    </row>
    <row r="235" spans="1:11" ht="15.75">
      <c r="A235" s="91"/>
      <c r="B235" s="89"/>
      <c r="C235" s="87"/>
      <c r="D235" s="73">
        <v>2019</v>
      </c>
      <c r="E235" s="41">
        <f t="shared" si="14"/>
        <v>41.3</v>
      </c>
      <c r="F235" s="41">
        <v>0</v>
      </c>
      <c r="G235" s="41">
        <v>0</v>
      </c>
      <c r="H235" s="51">
        <v>41.3</v>
      </c>
      <c r="I235" s="41">
        <v>0</v>
      </c>
      <c r="J235" s="94"/>
      <c r="K235" s="89"/>
    </row>
    <row r="236" spans="1:11" ht="15.75">
      <c r="A236" s="91"/>
      <c r="B236" s="89"/>
      <c r="C236" s="87"/>
      <c r="D236" s="73">
        <v>2020</v>
      </c>
      <c r="E236" s="41">
        <f t="shared" si="14"/>
        <v>41.3</v>
      </c>
      <c r="F236" s="41">
        <v>0</v>
      </c>
      <c r="G236" s="41">
        <v>0</v>
      </c>
      <c r="H236" s="51">
        <v>41.3</v>
      </c>
      <c r="I236" s="41">
        <v>0</v>
      </c>
      <c r="J236" s="94"/>
      <c r="K236" s="89"/>
    </row>
    <row r="237" spans="1:11" ht="15.75">
      <c r="A237" s="91"/>
      <c r="B237" s="89"/>
      <c r="C237" s="87"/>
      <c r="D237" s="73">
        <v>2021</v>
      </c>
      <c r="E237" s="41">
        <f t="shared" si="14"/>
        <v>41.3</v>
      </c>
      <c r="F237" s="41">
        <v>0</v>
      </c>
      <c r="G237" s="41">
        <v>0</v>
      </c>
      <c r="H237" s="51">
        <v>41.3</v>
      </c>
      <c r="I237" s="41">
        <v>0</v>
      </c>
      <c r="J237" s="94"/>
      <c r="K237" s="89"/>
    </row>
    <row r="238" spans="1:11" ht="15.75">
      <c r="A238" s="91"/>
      <c r="B238" s="90"/>
      <c r="C238" s="87"/>
      <c r="D238" s="73">
        <v>2022</v>
      </c>
      <c r="E238" s="41">
        <f t="shared" si="14"/>
        <v>31.9</v>
      </c>
      <c r="F238" s="41">
        <v>0</v>
      </c>
      <c r="G238" s="41">
        <v>0</v>
      </c>
      <c r="H238" s="51">
        <f>34-2.1</f>
        <v>31.9</v>
      </c>
      <c r="I238" s="41">
        <v>0</v>
      </c>
      <c r="J238" s="94"/>
      <c r="K238" s="89"/>
    </row>
    <row r="239" spans="1:11" ht="15.75">
      <c r="A239" s="91"/>
      <c r="B239" s="90"/>
      <c r="C239" s="87"/>
      <c r="D239" s="73">
        <v>2023</v>
      </c>
      <c r="E239" s="41">
        <f t="shared" si="14"/>
        <v>0</v>
      </c>
      <c r="F239" s="41">
        <v>0</v>
      </c>
      <c r="G239" s="41">
        <v>0</v>
      </c>
      <c r="H239" s="51">
        <v>0</v>
      </c>
      <c r="I239" s="41">
        <v>0</v>
      </c>
      <c r="J239" s="94"/>
      <c r="K239" s="89"/>
    </row>
    <row r="240" spans="1:11" ht="15.75">
      <c r="A240" s="91"/>
      <c r="B240" s="90"/>
      <c r="C240" s="88"/>
      <c r="D240" s="73">
        <v>2024</v>
      </c>
      <c r="E240" s="41">
        <f t="shared" si="14"/>
        <v>0</v>
      </c>
      <c r="F240" s="41">
        <v>0</v>
      </c>
      <c r="G240" s="41">
        <v>0</v>
      </c>
      <c r="H240" s="51">
        <v>0</v>
      </c>
      <c r="I240" s="41">
        <v>0</v>
      </c>
      <c r="J240" s="95"/>
      <c r="K240" s="89"/>
    </row>
    <row r="241" spans="1:11" ht="15" customHeight="1">
      <c r="A241" s="91" t="s">
        <v>50</v>
      </c>
      <c r="B241" s="89" t="s">
        <v>51</v>
      </c>
      <c r="C241" s="86"/>
      <c r="D241" s="73" t="s">
        <v>15</v>
      </c>
      <c r="E241" s="41">
        <f t="shared" si="14"/>
        <v>4199.3999999999996</v>
      </c>
      <c r="F241" s="51">
        <f>SUM(F242:F251)</f>
        <v>0</v>
      </c>
      <c r="G241" s="51">
        <f>SUM(G242:G251)</f>
        <v>2951.1</v>
      </c>
      <c r="H241" s="51">
        <f>SUM(H242:H251)</f>
        <v>1248.3000000000002</v>
      </c>
      <c r="I241" s="51">
        <f>SUM(I242:I251)</f>
        <v>0</v>
      </c>
      <c r="J241" s="93"/>
      <c r="K241" s="89"/>
    </row>
    <row r="242" spans="1:11" ht="15.75">
      <c r="A242" s="91"/>
      <c r="B242" s="89"/>
      <c r="C242" s="87"/>
      <c r="D242" s="73">
        <v>2015</v>
      </c>
      <c r="E242" s="41">
        <f t="shared" si="14"/>
        <v>0</v>
      </c>
      <c r="F242" s="41">
        <v>0</v>
      </c>
      <c r="G242" s="51">
        <v>0</v>
      </c>
      <c r="H242" s="51">
        <v>0</v>
      </c>
      <c r="I242" s="41">
        <v>0</v>
      </c>
      <c r="J242" s="94"/>
      <c r="K242" s="89"/>
    </row>
    <row r="243" spans="1:11" ht="15.75">
      <c r="A243" s="91"/>
      <c r="B243" s="89"/>
      <c r="C243" s="87"/>
      <c r="D243" s="73">
        <v>2016</v>
      </c>
      <c r="E243" s="41">
        <f t="shared" si="14"/>
        <v>0</v>
      </c>
      <c r="F243" s="41">
        <v>0</v>
      </c>
      <c r="G243" s="51">
        <v>0</v>
      </c>
      <c r="H243" s="51">
        <v>0</v>
      </c>
      <c r="I243" s="41">
        <v>0</v>
      </c>
      <c r="J243" s="94"/>
      <c r="K243" s="89"/>
    </row>
    <row r="244" spans="1:11" ht="15.75">
      <c r="A244" s="91"/>
      <c r="B244" s="89"/>
      <c r="C244" s="87"/>
      <c r="D244" s="73">
        <v>2017</v>
      </c>
      <c r="E244" s="41">
        <f t="shared" si="14"/>
        <v>1831.9</v>
      </c>
      <c r="F244" s="41">
        <v>0</v>
      </c>
      <c r="G244" s="51">
        <v>1114.8</v>
      </c>
      <c r="H244" s="51">
        <v>717.1</v>
      </c>
      <c r="I244" s="41">
        <v>0</v>
      </c>
      <c r="J244" s="94"/>
      <c r="K244" s="89"/>
    </row>
    <row r="245" spans="1:11" ht="15.75">
      <c r="A245" s="91"/>
      <c r="B245" s="89"/>
      <c r="C245" s="87"/>
      <c r="D245" s="73">
        <v>2018</v>
      </c>
      <c r="E245" s="41">
        <f t="shared" si="14"/>
        <v>2367.5</v>
      </c>
      <c r="F245" s="41">
        <v>0</v>
      </c>
      <c r="G245" s="51">
        <v>1836.3</v>
      </c>
      <c r="H245" s="51">
        <v>531.20000000000005</v>
      </c>
      <c r="I245" s="41">
        <v>0</v>
      </c>
      <c r="J245" s="94"/>
      <c r="K245" s="89"/>
    </row>
    <row r="246" spans="1:11" ht="15.75">
      <c r="A246" s="91"/>
      <c r="B246" s="89"/>
      <c r="C246" s="87"/>
      <c r="D246" s="73">
        <v>2019</v>
      </c>
      <c r="E246" s="41">
        <f t="shared" si="14"/>
        <v>0</v>
      </c>
      <c r="F246" s="41">
        <v>0</v>
      </c>
      <c r="G246" s="51">
        <v>0</v>
      </c>
      <c r="H246" s="51">
        <v>0</v>
      </c>
      <c r="I246" s="41">
        <v>0</v>
      </c>
      <c r="J246" s="94"/>
      <c r="K246" s="89"/>
    </row>
    <row r="247" spans="1:11" ht="15.75">
      <c r="A247" s="91"/>
      <c r="B247" s="89"/>
      <c r="C247" s="87"/>
      <c r="D247" s="73">
        <v>2020</v>
      </c>
      <c r="E247" s="41">
        <f t="shared" si="14"/>
        <v>0</v>
      </c>
      <c r="F247" s="41">
        <v>0</v>
      </c>
      <c r="G247" s="51">
        <v>0</v>
      </c>
      <c r="H247" s="51">
        <v>0</v>
      </c>
      <c r="I247" s="41">
        <v>0</v>
      </c>
      <c r="J247" s="94"/>
      <c r="K247" s="89"/>
    </row>
    <row r="248" spans="1:11" ht="15.75">
      <c r="A248" s="91"/>
      <c r="B248" s="89"/>
      <c r="C248" s="87"/>
      <c r="D248" s="73">
        <v>2021</v>
      </c>
      <c r="E248" s="41">
        <f t="shared" si="14"/>
        <v>0</v>
      </c>
      <c r="F248" s="41">
        <v>0</v>
      </c>
      <c r="G248" s="51">
        <v>0</v>
      </c>
      <c r="H248" s="51">
        <v>0</v>
      </c>
      <c r="I248" s="41">
        <v>0</v>
      </c>
      <c r="J248" s="94"/>
      <c r="K248" s="89"/>
    </row>
    <row r="249" spans="1:11" ht="15.75">
      <c r="A249" s="91"/>
      <c r="B249" s="90"/>
      <c r="C249" s="87"/>
      <c r="D249" s="73">
        <v>2022</v>
      </c>
      <c r="E249" s="41">
        <f t="shared" si="14"/>
        <v>0</v>
      </c>
      <c r="F249" s="41">
        <v>0</v>
      </c>
      <c r="G249" s="41">
        <v>0</v>
      </c>
      <c r="H249" s="41">
        <v>0</v>
      </c>
      <c r="I249" s="41">
        <v>0</v>
      </c>
      <c r="J249" s="94"/>
      <c r="K249" s="89"/>
    </row>
    <row r="250" spans="1:11" ht="15.75">
      <c r="A250" s="91"/>
      <c r="B250" s="90"/>
      <c r="C250" s="87"/>
      <c r="D250" s="73">
        <v>2023</v>
      </c>
      <c r="E250" s="41">
        <f t="shared" si="14"/>
        <v>0</v>
      </c>
      <c r="F250" s="41">
        <v>0</v>
      </c>
      <c r="G250" s="41">
        <v>0</v>
      </c>
      <c r="H250" s="41">
        <v>0</v>
      </c>
      <c r="I250" s="41">
        <v>0</v>
      </c>
      <c r="J250" s="94"/>
      <c r="K250" s="89"/>
    </row>
    <row r="251" spans="1:11" ht="15.75">
      <c r="A251" s="91"/>
      <c r="B251" s="90"/>
      <c r="C251" s="88"/>
      <c r="D251" s="73">
        <v>2024</v>
      </c>
      <c r="E251" s="41">
        <f t="shared" si="14"/>
        <v>0</v>
      </c>
      <c r="F251" s="41">
        <v>0</v>
      </c>
      <c r="G251" s="41">
        <v>0</v>
      </c>
      <c r="H251" s="41">
        <v>0</v>
      </c>
      <c r="I251" s="41">
        <v>0</v>
      </c>
      <c r="J251" s="95"/>
      <c r="K251" s="89"/>
    </row>
    <row r="252" spans="1:11" ht="15" customHeight="1">
      <c r="A252" s="91" t="s">
        <v>52</v>
      </c>
      <c r="B252" s="90" t="s">
        <v>78</v>
      </c>
      <c r="C252" s="86"/>
      <c r="D252" s="73" t="s">
        <v>15</v>
      </c>
      <c r="E252" s="41">
        <f t="shared" si="14"/>
        <v>244.79999999999998</v>
      </c>
      <c r="F252" s="51">
        <f>SUM(F253:F262)</f>
        <v>111.6</v>
      </c>
      <c r="G252" s="51">
        <f>SUM(G253:G262)</f>
        <v>108.60000000000001</v>
      </c>
      <c r="H252" s="51">
        <f>SUM(H253:H262)</f>
        <v>24.599999999999998</v>
      </c>
      <c r="I252" s="51">
        <f>SUM(I253:I262)</f>
        <v>0</v>
      </c>
      <c r="J252" s="93" t="s">
        <v>103</v>
      </c>
      <c r="K252" s="89"/>
    </row>
    <row r="253" spans="1:11" ht="15.75">
      <c r="A253" s="91"/>
      <c r="B253" s="90"/>
      <c r="C253" s="87"/>
      <c r="D253" s="73">
        <v>2015</v>
      </c>
      <c r="E253" s="41">
        <f t="shared" si="14"/>
        <v>0</v>
      </c>
      <c r="F253" s="51">
        <v>0</v>
      </c>
      <c r="G253" s="51">
        <v>0</v>
      </c>
      <c r="H253" s="51">
        <v>0</v>
      </c>
      <c r="I253" s="41">
        <v>0</v>
      </c>
      <c r="J253" s="94"/>
      <c r="K253" s="89"/>
    </row>
    <row r="254" spans="1:11" ht="15.75">
      <c r="A254" s="91"/>
      <c r="B254" s="90"/>
      <c r="C254" s="87"/>
      <c r="D254" s="73">
        <v>2016</v>
      </c>
      <c r="E254" s="41">
        <f t="shared" si="14"/>
        <v>0</v>
      </c>
      <c r="F254" s="51">
        <v>0</v>
      </c>
      <c r="G254" s="51">
        <v>0</v>
      </c>
      <c r="H254" s="51">
        <v>0</v>
      </c>
      <c r="I254" s="41">
        <v>0</v>
      </c>
      <c r="J254" s="94"/>
      <c r="K254" s="89"/>
    </row>
    <row r="255" spans="1:11" ht="15.75">
      <c r="A255" s="91"/>
      <c r="B255" s="90"/>
      <c r="C255" s="87"/>
      <c r="D255" s="73">
        <v>2017</v>
      </c>
      <c r="E255" s="41">
        <f t="shared" si="14"/>
        <v>0</v>
      </c>
      <c r="F255" s="51">
        <v>0</v>
      </c>
      <c r="G255" s="51">
        <v>0</v>
      </c>
      <c r="H255" s="51">
        <v>0</v>
      </c>
      <c r="I255" s="41">
        <v>0</v>
      </c>
      <c r="J255" s="94"/>
      <c r="K255" s="89"/>
    </row>
    <row r="256" spans="1:11" ht="15.75">
      <c r="A256" s="91"/>
      <c r="B256" s="90"/>
      <c r="C256" s="87"/>
      <c r="D256" s="73">
        <v>2018</v>
      </c>
      <c r="E256" s="41">
        <f t="shared" si="14"/>
        <v>81.600000000000009</v>
      </c>
      <c r="F256" s="51">
        <v>55.8</v>
      </c>
      <c r="G256" s="51">
        <v>17.600000000000001</v>
      </c>
      <c r="H256" s="51">
        <v>8.1999999999999993</v>
      </c>
      <c r="I256" s="41">
        <v>0</v>
      </c>
      <c r="J256" s="94"/>
      <c r="K256" s="89"/>
    </row>
    <row r="257" spans="1:257" ht="15.75">
      <c r="A257" s="91"/>
      <c r="B257" s="90"/>
      <c r="C257" s="87"/>
      <c r="D257" s="73">
        <v>2019</v>
      </c>
      <c r="E257" s="41">
        <f t="shared" si="14"/>
        <v>81.600000000000009</v>
      </c>
      <c r="F257" s="51">
        <v>55.8</v>
      </c>
      <c r="G257" s="51">
        <v>17.600000000000001</v>
      </c>
      <c r="H257" s="51">
        <v>8.1999999999999993</v>
      </c>
      <c r="I257" s="41">
        <v>0</v>
      </c>
      <c r="J257" s="94"/>
      <c r="K257" s="89"/>
    </row>
    <row r="258" spans="1:257" ht="15.75">
      <c r="A258" s="91"/>
      <c r="B258" s="90"/>
      <c r="C258" s="87"/>
      <c r="D258" s="73">
        <v>2020</v>
      </c>
      <c r="E258" s="41">
        <f t="shared" si="14"/>
        <v>81.600000000000009</v>
      </c>
      <c r="F258" s="51">
        <v>0</v>
      </c>
      <c r="G258" s="51">
        <v>73.400000000000006</v>
      </c>
      <c r="H258" s="51">
        <v>8.1999999999999993</v>
      </c>
      <c r="I258" s="41">
        <v>0</v>
      </c>
      <c r="J258" s="94"/>
      <c r="K258" s="89"/>
    </row>
    <row r="259" spans="1:257" ht="15.75">
      <c r="A259" s="91"/>
      <c r="B259" s="90"/>
      <c r="C259" s="87"/>
      <c r="D259" s="73">
        <v>2021</v>
      </c>
      <c r="E259" s="41">
        <f t="shared" si="14"/>
        <v>0</v>
      </c>
      <c r="F259" s="71">
        <v>0</v>
      </c>
      <c r="G259" s="71">
        <v>0</v>
      </c>
      <c r="H259" s="51">
        <v>0</v>
      </c>
      <c r="I259" s="41">
        <v>0</v>
      </c>
      <c r="J259" s="94"/>
      <c r="K259" s="89"/>
    </row>
    <row r="260" spans="1:257" ht="15.75">
      <c r="A260" s="91"/>
      <c r="B260" s="90"/>
      <c r="C260" s="87"/>
      <c r="D260" s="73">
        <v>2022</v>
      </c>
      <c r="E260" s="41">
        <f t="shared" si="14"/>
        <v>0</v>
      </c>
      <c r="F260" s="51">
        <v>0</v>
      </c>
      <c r="G260" s="51">
        <v>0</v>
      </c>
      <c r="H260" s="51">
        <v>0</v>
      </c>
      <c r="I260" s="41">
        <v>0</v>
      </c>
      <c r="J260" s="94"/>
      <c r="K260" s="89"/>
    </row>
    <row r="261" spans="1:257" ht="15.75">
      <c r="A261" s="91"/>
      <c r="B261" s="90"/>
      <c r="C261" s="87"/>
      <c r="D261" s="73">
        <v>2023</v>
      </c>
      <c r="E261" s="41">
        <f t="shared" si="14"/>
        <v>0</v>
      </c>
      <c r="F261" s="51">
        <v>0</v>
      </c>
      <c r="G261" s="51">
        <v>0</v>
      </c>
      <c r="H261" s="51">
        <v>0</v>
      </c>
      <c r="I261" s="41">
        <v>0</v>
      </c>
      <c r="J261" s="94"/>
      <c r="K261" s="89"/>
    </row>
    <row r="262" spans="1:257" ht="15.75">
      <c r="A262" s="91"/>
      <c r="B262" s="90"/>
      <c r="C262" s="88"/>
      <c r="D262" s="73">
        <v>2024</v>
      </c>
      <c r="E262" s="41">
        <f t="shared" si="14"/>
        <v>0</v>
      </c>
      <c r="F262" s="51">
        <v>0</v>
      </c>
      <c r="G262" s="51">
        <v>0</v>
      </c>
      <c r="H262" s="51">
        <v>0</v>
      </c>
      <c r="I262" s="41">
        <v>0</v>
      </c>
      <c r="J262" s="95"/>
      <c r="K262" s="89"/>
    </row>
    <row r="263" spans="1:257" ht="15" customHeight="1">
      <c r="A263" s="91" t="s">
        <v>79</v>
      </c>
      <c r="B263" s="90" t="s">
        <v>80</v>
      </c>
      <c r="C263" s="86"/>
      <c r="D263" s="73" t="s">
        <v>15</v>
      </c>
      <c r="E263" s="41">
        <f t="shared" ref="E263:E273" si="15">SUM(F263:I263)</f>
        <v>100</v>
      </c>
      <c r="F263" s="51">
        <f>SUM(F264:F273)</f>
        <v>0</v>
      </c>
      <c r="G263" s="51">
        <f>SUM(G264:G273)</f>
        <v>0</v>
      </c>
      <c r="H263" s="51">
        <f>SUM(H264:H273)</f>
        <v>100</v>
      </c>
      <c r="I263" s="51">
        <f>SUM(I264:I273)</f>
        <v>0</v>
      </c>
      <c r="J263" s="93" t="s">
        <v>98</v>
      </c>
      <c r="K263" s="74"/>
      <c r="L263" s="85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14"/>
      <c r="CD263" s="14"/>
      <c r="CE263" s="14"/>
      <c r="CF263" s="14"/>
      <c r="CG263" s="14"/>
      <c r="CH263" s="14"/>
      <c r="CI263" s="14"/>
      <c r="CJ263" s="14"/>
      <c r="CK263" s="14"/>
      <c r="CL263" s="14"/>
      <c r="CM263" s="14"/>
      <c r="CN263" s="14"/>
      <c r="CO263" s="14"/>
      <c r="CP263" s="14"/>
      <c r="CQ263" s="14"/>
      <c r="CR263" s="14"/>
      <c r="CS263" s="14"/>
      <c r="CT263" s="14"/>
      <c r="CU263" s="14"/>
      <c r="CV263" s="14"/>
      <c r="CW263" s="14"/>
      <c r="CX263" s="14"/>
      <c r="CY263" s="14"/>
      <c r="CZ263" s="14"/>
      <c r="DA263" s="14"/>
      <c r="DB263" s="14"/>
      <c r="DC263" s="14"/>
      <c r="DD263" s="14"/>
      <c r="DE263" s="14"/>
      <c r="DF263" s="14"/>
      <c r="DG263" s="14"/>
      <c r="DH263" s="14"/>
      <c r="DI263" s="14"/>
      <c r="DJ263" s="14"/>
      <c r="DK263" s="14"/>
      <c r="DL263" s="14"/>
      <c r="DM263" s="14"/>
      <c r="DN263" s="14"/>
      <c r="DO263" s="14"/>
      <c r="DP263" s="14"/>
      <c r="DQ263" s="14"/>
      <c r="DR263" s="14"/>
      <c r="DS263" s="14"/>
      <c r="DT263" s="14"/>
      <c r="DU263" s="14"/>
      <c r="DV263" s="14"/>
      <c r="DW263" s="14"/>
      <c r="DX263" s="14"/>
      <c r="DY263" s="14"/>
      <c r="DZ263" s="14"/>
      <c r="EA263" s="14"/>
      <c r="EB263" s="14"/>
      <c r="EC263" s="14"/>
      <c r="ED263" s="14"/>
      <c r="EE263" s="14"/>
      <c r="EF263" s="14"/>
      <c r="EG263" s="14"/>
      <c r="EH263" s="14"/>
      <c r="EI263" s="14"/>
      <c r="EJ263" s="14"/>
      <c r="EK263" s="14"/>
      <c r="EL263" s="14"/>
      <c r="EM263" s="14"/>
      <c r="EN263" s="14"/>
      <c r="EO263" s="14"/>
      <c r="EP263" s="14"/>
      <c r="EQ263" s="14"/>
      <c r="ER263" s="14"/>
      <c r="ES263" s="14"/>
      <c r="ET263" s="14"/>
      <c r="EU263" s="14"/>
      <c r="EV263" s="14"/>
      <c r="EW263" s="14"/>
      <c r="EX263" s="14"/>
      <c r="EY263" s="14"/>
      <c r="EZ263" s="14"/>
      <c r="FA263" s="14"/>
      <c r="FB263" s="14"/>
      <c r="FC263" s="14"/>
      <c r="FD263" s="14"/>
      <c r="FE263" s="14"/>
      <c r="FF263" s="14"/>
      <c r="FG263" s="14"/>
      <c r="FH263" s="14"/>
      <c r="FI263" s="14"/>
      <c r="FJ263" s="14"/>
      <c r="FK263" s="14"/>
      <c r="FL263" s="14"/>
      <c r="FM263" s="14"/>
      <c r="FN263" s="14"/>
      <c r="FO263" s="14"/>
      <c r="FP263" s="14"/>
      <c r="FQ263" s="14"/>
      <c r="FR263" s="14"/>
      <c r="FS263" s="14"/>
      <c r="FT263" s="14"/>
      <c r="FU263" s="14"/>
      <c r="FV263" s="14"/>
      <c r="FW263" s="14"/>
      <c r="FX263" s="14"/>
      <c r="FY263" s="14"/>
      <c r="FZ263" s="14"/>
      <c r="GA263" s="14"/>
      <c r="GB263" s="14"/>
      <c r="GC263" s="14"/>
      <c r="GD263" s="14"/>
      <c r="GE263" s="14"/>
      <c r="GF263" s="14"/>
      <c r="GG263" s="14"/>
      <c r="GH263" s="14"/>
      <c r="GI263" s="14"/>
      <c r="GJ263" s="14"/>
      <c r="GK263" s="14"/>
      <c r="GL263" s="14"/>
      <c r="GM263" s="14"/>
      <c r="GN263" s="14"/>
      <c r="GO263" s="14"/>
      <c r="GP263" s="14"/>
      <c r="GQ263" s="14"/>
      <c r="GR263" s="14"/>
      <c r="GS263" s="14"/>
      <c r="GT263" s="14"/>
      <c r="GU263" s="14"/>
      <c r="GV263" s="14"/>
      <c r="GW263" s="14"/>
      <c r="GX263" s="14"/>
      <c r="GY263" s="14"/>
      <c r="GZ263" s="14"/>
      <c r="HA263" s="14"/>
      <c r="HB263" s="14"/>
      <c r="HC263" s="14"/>
      <c r="HD263" s="14"/>
      <c r="HE263" s="14"/>
      <c r="HF263" s="14"/>
      <c r="HG263" s="14"/>
      <c r="HH263" s="14"/>
      <c r="HI263" s="14"/>
      <c r="HJ263" s="14"/>
      <c r="HK263" s="14"/>
      <c r="HL263" s="14"/>
      <c r="HM263" s="14"/>
      <c r="HN263" s="14"/>
      <c r="HO263" s="14"/>
      <c r="HP263" s="14"/>
      <c r="HQ263" s="14"/>
      <c r="HR263" s="14"/>
      <c r="HS263" s="14"/>
      <c r="HT263" s="14"/>
      <c r="HU263" s="14"/>
      <c r="HV263" s="14"/>
      <c r="HW263" s="14"/>
      <c r="HX263" s="14"/>
      <c r="HY263" s="14"/>
      <c r="HZ263" s="14"/>
      <c r="IA263" s="14"/>
      <c r="IB263" s="14"/>
      <c r="IC263" s="14"/>
      <c r="ID263" s="14"/>
      <c r="IE263" s="14"/>
      <c r="IF263" s="14"/>
      <c r="IG263" s="14"/>
      <c r="IH263" s="14"/>
      <c r="II263" s="14"/>
      <c r="IJ263" s="14"/>
      <c r="IK263" s="14"/>
      <c r="IL263" s="14"/>
      <c r="IM263" s="14"/>
      <c r="IN263" s="14"/>
      <c r="IO263" s="14"/>
      <c r="IP263" s="14"/>
      <c r="IQ263" s="14"/>
      <c r="IR263" s="14"/>
      <c r="IS263" s="14"/>
      <c r="IT263" s="14"/>
      <c r="IU263" s="14"/>
      <c r="IV263" s="14"/>
      <c r="IW263" s="14"/>
    </row>
    <row r="264" spans="1:257" ht="15.75">
      <c r="A264" s="91"/>
      <c r="B264" s="90"/>
      <c r="C264" s="87"/>
      <c r="D264" s="73">
        <v>2015</v>
      </c>
      <c r="E264" s="41">
        <f t="shared" si="15"/>
        <v>0</v>
      </c>
      <c r="F264" s="51">
        <v>0</v>
      </c>
      <c r="G264" s="51">
        <v>0</v>
      </c>
      <c r="H264" s="51">
        <v>0</v>
      </c>
      <c r="I264" s="41">
        <v>0</v>
      </c>
      <c r="J264" s="94"/>
      <c r="K264" s="75"/>
      <c r="L264" s="85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14"/>
      <c r="CD264" s="14"/>
      <c r="CE264" s="14"/>
      <c r="CF264" s="14"/>
      <c r="CG264" s="14"/>
      <c r="CH264" s="14"/>
      <c r="CI264" s="14"/>
      <c r="CJ264" s="14"/>
      <c r="CK264" s="14"/>
      <c r="CL264" s="14"/>
      <c r="CM264" s="14"/>
      <c r="CN264" s="14"/>
      <c r="CO264" s="14"/>
      <c r="CP264" s="14"/>
      <c r="CQ264" s="14"/>
      <c r="CR264" s="14"/>
      <c r="CS264" s="14"/>
      <c r="CT264" s="14"/>
      <c r="CU264" s="14"/>
      <c r="CV264" s="14"/>
      <c r="CW264" s="14"/>
      <c r="CX264" s="14"/>
      <c r="CY264" s="14"/>
      <c r="CZ264" s="14"/>
      <c r="DA264" s="14"/>
      <c r="DB264" s="14"/>
      <c r="DC264" s="14"/>
      <c r="DD264" s="14"/>
      <c r="DE264" s="14"/>
      <c r="DF264" s="14"/>
      <c r="DG264" s="14"/>
      <c r="DH264" s="14"/>
      <c r="DI264" s="14"/>
      <c r="DJ264" s="14"/>
      <c r="DK264" s="14"/>
      <c r="DL264" s="14"/>
      <c r="DM264" s="14"/>
      <c r="DN264" s="14"/>
      <c r="DO264" s="14"/>
      <c r="DP264" s="14"/>
      <c r="DQ264" s="14"/>
      <c r="DR264" s="14"/>
      <c r="DS264" s="14"/>
      <c r="DT264" s="14"/>
      <c r="DU264" s="14"/>
      <c r="DV264" s="14"/>
      <c r="DW264" s="14"/>
      <c r="DX264" s="14"/>
      <c r="DY264" s="14"/>
      <c r="DZ264" s="14"/>
      <c r="EA264" s="14"/>
      <c r="EB264" s="14"/>
      <c r="EC264" s="14"/>
      <c r="ED264" s="14"/>
      <c r="EE264" s="14"/>
      <c r="EF264" s="14"/>
      <c r="EG264" s="14"/>
      <c r="EH264" s="14"/>
      <c r="EI264" s="14"/>
      <c r="EJ264" s="14"/>
      <c r="EK264" s="14"/>
      <c r="EL264" s="14"/>
      <c r="EM264" s="14"/>
      <c r="EN264" s="14"/>
      <c r="EO264" s="14"/>
      <c r="EP264" s="14"/>
      <c r="EQ264" s="14"/>
      <c r="ER264" s="14"/>
      <c r="ES264" s="14"/>
      <c r="ET264" s="14"/>
      <c r="EU264" s="14"/>
      <c r="EV264" s="14"/>
      <c r="EW264" s="14"/>
      <c r="EX264" s="14"/>
      <c r="EY264" s="14"/>
      <c r="EZ264" s="14"/>
      <c r="FA264" s="14"/>
      <c r="FB264" s="14"/>
      <c r="FC264" s="14"/>
      <c r="FD264" s="14"/>
      <c r="FE264" s="14"/>
      <c r="FF264" s="14"/>
      <c r="FG264" s="14"/>
      <c r="FH264" s="14"/>
      <c r="FI264" s="14"/>
      <c r="FJ264" s="14"/>
      <c r="FK264" s="14"/>
      <c r="FL264" s="14"/>
      <c r="FM264" s="14"/>
      <c r="FN264" s="14"/>
      <c r="FO264" s="14"/>
      <c r="FP264" s="14"/>
      <c r="FQ264" s="14"/>
      <c r="FR264" s="14"/>
      <c r="FS264" s="14"/>
      <c r="FT264" s="14"/>
      <c r="FU264" s="14"/>
      <c r="FV264" s="14"/>
      <c r="FW264" s="14"/>
      <c r="FX264" s="14"/>
      <c r="FY264" s="14"/>
      <c r="FZ264" s="14"/>
      <c r="GA264" s="14"/>
      <c r="GB264" s="14"/>
      <c r="GC264" s="14"/>
      <c r="GD264" s="14"/>
      <c r="GE264" s="14"/>
      <c r="GF264" s="14"/>
      <c r="GG264" s="14"/>
      <c r="GH264" s="14"/>
      <c r="GI264" s="14"/>
      <c r="GJ264" s="14"/>
      <c r="GK264" s="14"/>
      <c r="GL264" s="14"/>
      <c r="GM264" s="14"/>
      <c r="GN264" s="14"/>
      <c r="GO264" s="14"/>
      <c r="GP264" s="14"/>
      <c r="GQ264" s="14"/>
      <c r="GR264" s="14"/>
      <c r="GS264" s="14"/>
      <c r="GT264" s="14"/>
      <c r="GU264" s="14"/>
      <c r="GV264" s="14"/>
      <c r="GW264" s="14"/>
      <c r="GX264" s="14"/>
      <c r="GY264" s="14"/>
      <c r="GZ264" s="14"/>
      <c r="HA264" s="14"/>
      <c r="HB264" s="14"/>
      <c r="HC264" s="14"/>
      <c r="HD264" s="14"/>
      <c r="HE264" s="14"/>
      <c r="HF264" s="14"/>
      <c r="HG264" s="14"/>
      <c r="HH264" s="14"/>
      <c r="HI264" s="14"/>
      <c r="HJ264" s="14"/>
      <c r="HK264" s="14"/>
      <c r="HL264" s="14"/>
      <c r="HM264" s="14"/>
      <c r="HN264" s="14"/>
      <c r="HO264" s="14"/>
      <c r="HP264" s="14"/>
      <c r="HQ264" s="14"/>
      <c r="HR264" s="14"/>
      <c r="HS264" s="14"/>
      <c r="HT264" s="14"/>
      <c r="HU264" s="14"/>
      <c r="HV264" s="14"/>
      <c r="HW264" s="14"/>
      <c r="HX264" s="14"/>
      <c r="HY264" s="14"/>
      <c r="HZ264" s="14"/>
      <c r="IA264" s="14"/>
      <c r="IB264" s="14"/>
      <c r="IC264" s="14"/>
      <c r="ID264" s="14"/>
      <c r="IE264" s="14"/>
      <c r="IF264" s="14"/>
      <c r="IG264" s="14"/>
      <c r="IH264" s="14"/>
      <c r="II264" s="14"/>
      <c r="IJ264" s="14"/>
      <c r="IK264" s="14"/>
      <c r="IL264" s="14"/>
      <c r="IM264" s="14"/>
      <c r="IN264" s="14"/>
      <c r="IO264" s="14"/>
      <c r="IP264" s="14"/>
      <c r="IQ264" s="14"/>
      <c r="IR264" s="14"/>
      <c r="IS264" s="14"/>
      <c r="IT264" s="14"/>
      <c r="IU264" s="14"/>
      <c r="IV264" s="14"/>
      <c r="IW264" s="14"/>
    </row>
    <row r="265" spans="1:257" ht="15.75">
      <c r="A265" s="91"/>
      <c r="B265" s="90"/>
      <c r="C265" s="87"/>
      <c r="D265" s="73">
        <v>2016</v>
      </c>
      <c r="E265" s="41">
        <f t="shared" si="15"/>
        <v>0</v>
      </c>
      <c r="F265" s="51">
        <v>0</v>
      </c>
      <c r="G265" s="51">
        <v>0</v>
      </c>
      <c r="H265" s="51">
        <v>0</v>
      </c>
      <c r="I265" s="41">
        <v>0</v>
      </c>
      <c r="J265" s="94"/>
      <c r="K265" s="75"/>
      <c r="L265" s="85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14"/>
      <c r="CD265" s="14"/>
      <c r="CE265" s="14"/>
      <c r="CF265" s="14"/>
      <c r="CG265" s="14"/>
      <c r="CH265" s="14"/>
      <c r="CI265" s="14"/>
      <c r="CJ265" s="14"/>
      <c r="CK265" s="14"/>
      <c r="CL265" s="14"/>
      <c r="CM265" s="14"/>
      <c r="CN265" s="14"/>
      <c r="CO265" s="14"/>
      <c r="CP265" s="14"/>
      <c r="CQ265" s="14"/>
      <c r="CR265" s="14"/>
      <c r="CS265" s="14"/>
      <c r="CT265" s="14"/>
      <c r="CU265" s="14"/>
      <c r="CV265" s="14"/>
      <c r="CW265" s="14"/>
      <c r="CX265" s="14"/>
      <c r="CY265" s="14"/>
      <c r="CZ265" s="14"/>
      <c r="DA265" s="14"/>
      <c r="DB265" s="14"/>
      <c r="DC265" s="14"/>
      <c r="DD265" s="14"/>
      <c r="DE265" s="14"/>
      <c r="DF265" s="14"/>
      <c r="DG265" s="14"/>
      <c r="DH265" s="14"/>
      <c r="DI265" s="14"/>
      <c r="DJ265" s="14"/>
      <c r="DK265" s="14"/>
      <c r="DL265" s="14"/>
      <c r="DM265" s="14"/>
      <c r="DN265" s="14"/>
      <c r="DO265" s="14"/>
      <c r="DP265" s="14"/>
      <c r="DQ265" s="14"/>
      <c r="DR265" s="14"/>
      <c r="DS265" s="14"/>
      <c r="DT265" s="14"/>
      <c r="DU265" s="14"/>
      <c r="DV265" s="14"/>
      <c r="DW265" s="14"/>
      <c r="DX265" s="14"/>
      <c r="DY265" s="14"/>
      <c r="DZ265" s="14"/>
      <c r="EA265" s="14"/>
      <c r="EB265" s="14"/>
      <c r="EC265" s="14"/>
      <c r="ED265" s="14"/>
      <c r="EE265" s="14"/>
      <c r="EF265" s="14"/>
      <c r="EG265" s="14"/>
      <c r="EH265" s="14"/>
      <c r="EI265" s="14"/>
      <c r="EJ265" s="14"/>
      <c r="EK265" s="14"/>
      <c r="EL265" s="14"/>
      <c r="EM265" s="14"/>
      <c r="EN265" s="14"/>
      <c r="EO265" s="14"/>
      <c r="EP265" s="14"/>
      <c r="EQ265" s="14"/>
      <c r="ER265" s="14"/>
      <c r="ES265" s="14"/>
      <c r="ET265" s="14"/>
      <c r="EU265" s="14"/>
      <c r="EV265" s="14"/>
      <c r="EW265" s="14"/>
      <c r="EX265" s="14"/>
      <c r="EY265" s="14"/>
      <c r="EZ265" s="14"/>
      <c r="FA265" s="14"/>
      <c r="FB265" s="14"/>
      <c r="FC265" s="14"/>
      <c r="FD265" s="14"/>
      <c r="FE265" s="14"/>
      <c r="FF265" s="14"/>
      <c r="FG265" s="14"/>
      <c r="FH265" s="14"/>
      <c r="FI265" s="14"/>
      <c r="FJ265" s="14"/>
      <c r="FK265" s="14"/>
      <c r="FL265" s="14"/>
      <c r="FM265" s="14"/>
      <c r="FN265" s="14"/>
      <c r="FO265" s="14"/>
      <c r="FP265" s="14"/>
      <c r="FQ265" s="14"/>
      <c r="FR265" s="14"/>
      <c r="FS265" s="14"/>
      <c r="FT265" s="14"/>
      <c r="FU265" s="14"/>
      <c r="FV265" s="14"/>
      <c r="FW265" s="14"/>
      <c r="FX265" s="14"/>
      <c r="FY265" s="14"/>
      <c r="FZ265" s="14"/>
      <c r="GA265" s="14"/>
      <c r="GB265" s="14"/>
      <c r="GC265" s="14"/>
      <c r="GD265" s="14"/>
      <c r="GE265" s="14"/>
      <c r="GF265" s="14"/>
      <c r="GG265" s="14"/>
      <c r="GH265" s="14"/>
      <c r="GI265" s="14"/>
      <c r="GJ265" s="14"/>
      <c r="GK265" s="14"/>
      <c r="GL265" s="14"/>
      <c r="GM265" s="14"/>
      <c r="GN265" s="14"/>
      <c r="GO265" s="14"/>
      <c r="GP265" s="14"/>
      <c r="GQ265" s="14"/>
      <c r="GR265" s="14"/>
      <c r="GS265" s="14"/>
      <c r="GT265" s="14"/>
      <c r="GU265" s="14"/>
      <c r="GV265" s="14"/>
      <c r="GW265" s="14"/>
      <c r="GX265" s="14"/>
      <c r="GY265" s="14"/>
      <c r="GZ265" s="14"/>
      <c r="HA265" s="14"/>
      <c r="HB265" s="14"/>
      <c r="HC265" s="14"/>
      <c r="HD265" s="14"/>
      <c r="HE265" s="14"/>
      <c r="HF265" s="14"/>
      <c r="HG265" s="14"/>
      <c r="HH265" s="14"/>
      <c r="HI265" s="14"/>
      <c r="HJ265" s="14"/>
      <c r="HK265" s="14"/>
      <c r="HL265" s="14"/>
      <c r="HM265" s="14"/>
      <c r="HN265" s="14"/>
      <c r="HO265" s="14"/>
      <c r="HP265" s="14"/>
      <c r="HQ265" s="14"/>
      <c r="HR265" s="14"/>
      <c r="HS265" s="14"/>
      <c r="HT265" s="14"/>
      <c r="HU265" s="14"/>
      <c r="HV265" s="14"/>
      <c r="HW265" s="14"/>
      <c r="HX265" s="14"/>
      <c r="HY265" s="14"/>
      <c r="HZ265" s="14"/>
      <c r="IA265" s="14"/>
      <c r="IB265" s="14"/>
      <c r="IC265" s="14"/>
      <c r="ID265" s="14"/>
      <c r="IE265" s="14"/>
      <c r="IF265" s="14"/>
      <c r="IG265" s="14"/>
      <c r="IH265" s="14"/>
      <c r="II265" s="14"/>
      <c r="IJ265" s="14"/>
      <c r="IK265" s="14"/>
      <c r="IL265" s="14"/>
      <c r="IM265" s="14"/>
      <c r="IN265" s="14"/>
      <c r="IO265" s="14"/>
      <c r="IP265" s="14"/>
      <c r="IQ265" s="14"/>
      <c r="IR265" s="14"/>
      <c r="IS265" s="14"/>
      <c r="IT265" s="14"/>
      <c r="IU265" s="14"/>
      <c r="IV265" s="14"/>
      <c r="IW265" s="14"/>
    </row>
    <row r="266" spans="1:257" ht="15.75">
      <c r="A266" s="91"/>
      <c r="B266" s="90"/>
      <c r="C266" s="87"/>
      <c r="D266" s="73">
        <v>2017</v>
      </c>
      <c r="E266" s="41">
        <f t="shared" si="15"/>
        <v>0</v>
      </c>
      <c r="F266" s="51">
        <v>0</v>
      </c>
      <c r="G266" s="51">
        <v>0</v>
      </c>
      <c r="H266" s="51">
        <v>0</v>
      </c>
      <c r="I266" s="41">
        <v>0</v>
      </c>
      <c r="J266" s="94"/>
      <c r="K266" s="75"/>
      <c r="L266" s="85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14"/>
      <c r="CD266" s="14"/>
      <c r="CE266" s="14"/>
      <c r="CF266" s="14"/>
      <c r="CG266" s="14"/>
      <c r="CH266" s="14"/>
      <c r="CI266" s="14"/>
      <c r="CJ266" s="14"/>
      <c r="CK266" s="14"/>
      <c r="CL266" s="14"/>
      <c r="CM266" s="14"/>
      <c r="CN266" s="14"/>
      <c r="CO266" s="14"/>
      <c r="CP266" s="14"/>
      <c r="CQ266" s="14"/>
      <c r="CR266" s="14"/>
      <c r="CS266" s="14"/>
      <c r="CT266" s="14"/>
      <c r="CU266" s="14"/>
      <c r="CV266" s="14"/>
      <c r="CW266" s="14"/>
      <c r="CX266" s="14"/>
      <c r="CY266" s="14"/>
      <c r="CZ266" s="14"/>
      <c r="DA266" s="14"/>
      <c r="DB266" s="14"/>
      <c r="DC266" s="14"/>
      <c r="DD266" s="14"/>
      <c r="DE266" s="14"/>
      <c r="DF266" s="14"/>
      <c r="DG266" s="14"/>
      <c r="DH266" s="14"/>
      <c r="DI266" s="14"/>
      <c r="DJ266" s="14"/>
      <c r="DK266" s="14"/>
      <c r="DL266" s="14"/>
      <c r="DM266" s="14"/>
      <c r="DN266" s="14"/>
      <c r="DO266" s="14"/>
      <c r="DP266" s="14"/>
      <c r="DQ266" s="14"/>
      <c r="DR266" s="14"/>
      <c r="DS266" s="14"/>
      <c r="DT266" s="14"/>
      <c r="DU266" s="14"/>
      <c r="DV266" s="14"/>
      <c r="DW266" s="14"/>
      <c r="DX266" s="14"/>
      <c r="DY266" s="14"/>
      <c r="DZ266" s="14"/>
      <c r="EA266" s="14"/>
      <c r="EB266" s="14"/>
      <c r="EC266" s="14"/>
      <c r="ED266" s="14"/>
      <c r="EE266" s="14"/>
      <c r="EF266" s="14"/>
      <c r="EG266" s="14"/>
      <c r="EH266" s="14"/>
      <c r="EI266" s="14"/>
      <c r="EJ266" s="14"/>
      <c r="EK266" s="14"/>
      <c r="EL266" s="14"/>
      <c r="EM266" s="14"/>
      <c r="EN266" s="14"/>
      <c r="EO266" s="14"/>
      <c r="EP266" s="14"/>
      <c r="EQ266" s="14"/>
      <c r="ER266" s="14"/>
      <c r="ES266" s="14"/>
      <c r="ET266" s="14"/>
      <c r="EU266" s="14"/>
      <c r="EV266" s="14"/>
      <c r="EW266" s="14"/>
      <c r="EX266" s="14"/>
      <c r="EY266" s="14"/>
      <c r="EZ266" s="14"/>
      <c r="FA266" s="14"/>
      <c r="FB266" s="14"/>
      <c r="FC266" s="14"/>
      <c r="FD266" s="14"/>
      <c r="FE266" s="14"/>
      <c r="FF266" s="14"/>
      <c r="FG266" s="14"/>
      <c r="FH266" s="14"/>
      <c r="FI266" s="14"/>
      <c r="FJ266" s="14"/>
      <c r="FK266" s="14"/>
      <c r="FL266" s="14"/>
      <c r="FM266" s="14"/>
      <c r="FN266" s="14"/>
      <c r="FO266" s="14"/>
      <c r="FP266" s="14"/>
      <c r="FQ266" s="14"/>
      <c r="FR266" s="14"/>
      <c r="FS266" s="14"/>
      <c r="FT266" s="14"/>
      <c r="FU266" s="14"/>
      <c r="FV266" s="14"/>
      <c r="FW266" s="14"/>
      <c r="FX266" s="14"/>
      <c r="FY266" s="14"/>
      <c r="FZ266" s="14"/>
      <c r="GA266" s="14"/>
      <c r="GB266" s="14"/>
      <c r="GC266" s="14"/>
      <c r="GD266" s="14"/>
      <c r="GE266" s="14"/>
      <c r="GF266" s="14"/>
      <c r="GG266" s="14"/>
      <c r="GH266" s="14"/>
      <c r="GI266" s="14"/>
      <c r="GJ266" s="14"/>
      <c r="GK266" s="14"/>
      <c r="GL266" s="14"/>
      <c r="GM266" s="14"/>
      <c r="GN266" s="14"/>
      <c r="GO266" s="14"/>
      <c r="GP266" s="14"/>
      <c r="GQ266" s="14"/>
      <c r="GR266" s="14"/>
      <c r="GS266" s="14"/>
      <c r="GT266" s="14"/>
      <c r="GU266" s="14"/>
      <c r="GV266" s="14"/>
      <c r="GW266" s="14"/>
      <c r="GX266" s="14"/>
      <c r="GY266" s="14"/>
      <c r="GZ266" s="14"/>
      <c r="HA266" s="14"/>
      <c r="HB266" s="14"/>
      <c r="HC266" s="14"/>
      <c r="HD266" s="14"/>
      <c r="HE266" s="14"/>
      <c r="HF266" s="14"/>
      <c r="HG266" s="14"/>
      <c r="HH266" s="14"/>
      <c r="HI266" s="14"/>
      <c r="HJ266" s="14"/>
      <c r="HK266" s="14"/>
      <c r="HL266" s="14"/>
      <c r="HM266" s="14"/>
      <c r="HN266" s="14"/>
      <c r="HO266" s="14"/>
      <c r="HP266" s="14"/>
      <c r="HQ266" s="14"/>
      <c r="HR266" s="14"/>
      <c r="HS266" s="14"/>
      <c r="HT266" s="14"/>
      <c r="HU266" s="14"/>
      <c r="HV266" s="14"/>
      <c r="HW266" s="14"/>
      <c r="HX266" s="14"/>
      <c r="HY266" s="14"/>
      <c r="HZ266" s="14"/>
      <c r="IA266" s="14"/>
      <c r="IB266" s="14"/>
      <c r="IC266" s="14"/>
      <c r="ID266" s="14"/>
      <c r="IE266" s="14"/>
      <c r="IF266" s="14"/>
      <c r="IG266" s="14"/>
      <c r="IH266" s="14"/>
      <c r="II266" s="14"/>
      <c r="IJ266" s="14"/>
      <c r="IK266" s="14"/>
      <c r="IL266" s="14"/>
      <c r="IM266" s="14"/>
      <c r="IN266" s="14"/>
      <c r="IO266" s="14"/>
      <c r="IP266" s="14"/>
      <c r="IQ266" s="14"/>
      <c r="IR266" s="14"/>
      <c r="IS266" s="14"/>
      <c r="IT266" s="14"/>
      <c r="IU266" s="14"/>
      <c r="IV266" s="14"/>
      <c r="IW266" s="14"/>
    </row>
    <row r="267" spans="1:257" ht="15.75">
      <c r="A267" s="91"/>
      <c r="B267" s="90"/>
      <c r="C267" s="87"/>
      <c r="D267" s="73">
        <v>2018</v>
      </c>
      <c r="E267" s="41">
        <f t="shared" si="15"/>
        <v>0</v>
      </c>
      <c r="F267" s="51">
        <v>0</v>
      </c>
      <c r="G267" s="51">
        <v>0</v>
      </c>
      <c r="H267" s="51">
        <v>0</v>
      </c>
      <c r="I267" s="41">
        <v>0</v>
      </c>
      <c r="J267" s="94"/>
      <c r="K267" s="75"/>
      <c r="L267" s="85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14"/>
      <c r="CD267" s="14"/>
      <c r="CE267" s="14"/>
      <c r="CF267" s="14"/>
      <c r="CG267" s="14"/>
      <c r="CH267" s="14"/>
      <c r="CI267" s="14"/>
      <c r="CJ267" s="14"/>
      <c r="CK267" s="14"/>
      <c r="CL267" s="14"/>
      <c r="CM267" s="14"/>
      <c r="CN267" s="14"/>
      <c r="CO267" s="14"/>
      <c r="CP267" s="14"/>
      <c r="CQ267" s="14"/>
      <c r="CR267" s="14"/>
      <c r="CS267" s="14"/>
      <c r="CT267" s="14"/>
      <c r="CU267" s="14"/>
      <c r="CV267" s="14"/>
      <c r="CW267" s="14"/>
      <c r="CX267" s="14"/>
      <c r="CY267" s="14"/>
      <c r="CZ267" s="14"/>
      <c r="DA267" s="14"/>
      <c r="DB267" s="14"/>
      <c r="DC267" s="14"/>
      <c r="DD267" s="14"/>
      <c r="DE267" s="14"/>
      <c r="DF267" s="14"/>
      <c r="DG267" s="14"/>
      <c r="DH267" s="14"/>
      <c r="DI267" s="14"/>
      <c r="DJ267" s="14"/>
      <c r="DK267" s="14"/>
      <c r="DL267" s="14"/>
      <c r="DM267" s="14"/>
      <c r="DN267" s="14"/>
      <c r="DO267" s="14"/>
      <c r="DP267" s="14"/>
      <c r="DQ267" s="14"/>
      <c r="DR267" s="14"/>
      <c r="DS267" s="14"/>
      <c r="DT267" s="14"/>
      <c r="DU267" s="14"/>
      <c r="DV267" s="14"/>
      <c r="DW267" s="14"/>
      <c r="DX267" s="14"/>
      <c r="DY267" s="14"/>
      <c r="DZ267" s="14"/>
      <c r="EA267" s="14"/>
      <c r="EB267" s="14"/>
      <c r="EC267" s="14"/>
      <c r="ED267" s="14"/>
      <c r="EE267" s="14"/>
      <c r="EF267" s="14"/>
      <c r="EG267" s="14"/>
      <c r="EH267" s="14"/>
      <c r="EI267" s="14"/>
      <c r="EJ267" s="14"/>
      <c r="EK267" s="14"/>
      <c r="EL267" s="14"/>
      <c r="EM267" s="14"/>
      <c r="EN267" s="14"/>
      <c r="EO267" s="14"/>
      <c r="EP267" s="14"/>
      <c r="EQ267" s="14"/>
      <c r="ER267" s="14"/>
      <c r="ES267" s="14"/>
      <c r="ET267" s="14"/>
      <c r="EU267" s="14"/>
      <c r="EV267" s="14"/>
      <c r="EW267" s="14"/>
      <c r="EX267" s="14"/>
      <c r="EY267" s="14"/>
      <c r="EZ267" s="14"/>
      <c r="FA267" s="14"/>
      <c r="FB267" s="14"/>
      <c r="FC267" s="14"/>
      <c r="FD267" s="14"/>
      <c r="FE267" s="14"/>
      <c r="FF267" s="14"/>
      <c r="FG267" s="14"/>
      <c r="FH267" s="14"/>
      <c r="FI267" s="14"/>
      <c r="FJ267" s="14"/>
      <c r="FK267" s="14"/>
      <c r="FL267" s="14"/>
      <c r="FM267" s="14"/>
      <c r="FN267" s="14"/>
      <c r="FO267" s="14"/>
      <c r="FP267" s="14"/>
      <c r="FQ267" s="14"/>
      <c r="FR267" s="14"/>
      <c r="FS267" s="14"/>
      <c r="FT267" s="14"/>
      <c r="FU267" s="14"/>
      <c r="FV267" s="14"/>
      <c r="FW267" s="14"/>
      <c r="FX267" s="14"/>
      <c r="FY267" s="14"/>
      <c r="FZ267" s="14"/>
      <c r="GA267" s="14"/>
      <c r="GB267" s="14"/>
      <c r="GC267" s="14"/>
      <c r="GD267" s="14"/>
      <c r="GE267" s="14"/>
      <c r="GF267" s="14"/>
      <c r="GG267" s="14"/>
      <c r="GH267" s="14"/>
      <c r="GI267" s="14"/>
      <c r="GJ267" s="14"/>
      <c r="GK267" s="14"/>
      <c r="GL267" s="14"/>
      <c r="GM267" s="14"/>
      <c r="GN267" s="14"/>
      <c r="GO267" s="14"/>
      <c r="GP267" s="14"/>
      <c r="GQ267" s="14"/>
      <c r="GR267" s="14"/>
      <c r="GS267" s="14"/>
      <c r="GT267" s="14"/>
      <c r="GU267" s="14"/>
      <c r="GV267" s="14"/>
      <c r="GW267" s="14"/>
      <c r="GX267" s="14"/>
      <c r="GY267" s="14"/>
      <c r="GZ267" s="14"/>
      <c r="HA267" s="14"/>
      <c r="HB267" s="14"/>
      <c r="HC267" s="14"/>
      <c r="HD267" s="14"/>
      <c r="HE267" s="14"/>
      <c r="HF267" s="14"/>
      <c r="HG267" s="14"/>
      <c r="HH267" s="14"/>
      <c r="HI267" s="14"/>
      <c r="HJ267" s="14"/>
      <c r="HK267" s="14"/>
      <c r="HL267" s="14"/>
      <c r="HM267" s="14"/>
      <c r="HN267" s="14"/>
      <c r="HO267" s="14"/>
      <c r="HP267" s="14"/>
      <c r="HQ267" s="14"/>
      <c r="HR267" s="14"/>
      <c r="HS267" s="14"/>
      <c r="HT267" s="14"/>
      <c r="HU267" s="14"/>
      <c r="HV267" s="14"/>
      <c r="HW267" s="14"/>
      <c r="HX267" s="14"/>
      <c r="HY267" s="14"/>
      <c r="HZ267" s="14"/>
      <c r="IA267" s="14"/>
      <c r="IB267" s="14"/>
      <c r="IC267" s="14"/>
      <c r="ID267" s="14"/>
      <c r="IE267" s="14"/>
      <c r="IF267" s="14"/>
      <c r="IG267" s="14"/>
      <c r="IH267" s="14"/>
      <c r="II267" s="14"/>
      <c r="IJ267" s="14"/>
      <c r="IK267" s="14"/>
      <c r="IL267" s="14"/>
      <c r="IM267" s="14"/>
      <c r="IN267" s="14"/>
      <c r="IO267" s="14"/>
      <c r="IP267" s="14"/>
      <c r="IQ267" s="14"/>
      <c r="IR267" s="14"/>
      <c r="IS267" s="14"/>
      <c r="IT267" s="14"/>
      <c r="IU267" s="14"/>
      <c r="IV267" s="14"/>
      <c r="IW267" s="14"/>
    </row>
    <row r="268" spans="1:257" ht="15.75" customHeight="1">
      <c r="A268" s="91"/>
      <c r="B268" s="90"/>
      <c r="C268" s="87"/>
      <c r="D268" s="73">
        <v>2019</v>
      </c>
      <c r="E268" s="41">
        <f t="shared" si="15"/>
        <v>0</v>
      </c>
      <c r="F268" s="51">
        <v>0</v>
      </c>
      <c r="G268" s="51">
        <v>0</v>
      </c>
      <c r="H268" s="51">
        <v>0</v>
      </c>
      <c r="I268" s="41">
        <v>0</v>
      </c>
      <c r="J268" s="94"/>
      <c r="K268" s="75"/>
      <c r="L268" s="85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14"/>
      <c r="CD268" s="14"/>
      <c r="CE268" s="14"/>
      <c r="CF268" s="14"/>
      <c r="CG268" s="14"/>
      <c r="CH268" s="14"/>
      <c r="CI268" s="14"/>
      <c r="CJ268" s="14"/>
      <c r="CK268" s="14"/>
      <c r="CL268" s="14"/>
      <c r="CM268" s="14"/>
      <c r="CN268" s="14"/>
      <c r="CO268" s="14"/>
      <c r="CP268" s="14"/>
      <c r="CQ268" s="14"/>
      <c r="CR268" s="14"/>
      <c r="CS268" s="14"/>
      <c r="CT268" s="14"/>
      <c r="CU268" s="14"/>
      <c r="CV268" s="14"/>
      <c r="CW268" s="14"/>
      <c r="CX268" s="14"/>
      <c r="CY268" s="14"/>
      <c r="CZ268" s="14"/>
      <c r="DA268" s="14"/>
      <c r="DB268" s="14"/>
      <c r="DC268" s="14"/>
      <c r="DD268" s="14"/>
      <c r="DE268" s="14"/>
      <c r="DF268" s="14"/>
      <c r="DG268" s="14"/>
      <c r="DH268" s="14"/>
      <c r="DI268" s="14"/>
      <c r="DJ268" s="14"/>
      <c r="DK268" s="14"/>
      <c r="DL268" s="14"/>
      <c r="DM268" s="14"/>
      <c r="DN268" s="14"/>
      <c r="DO268" s="14"/>
      <c r="DP268" s="14"/>
      <c r="DQ268" s="14"/>
      <c r="DR268" s="14"/>
      <c r="DS268" s="14"/>
      <c r="DT268" s="14"/>
      <c r="DU268" s="14"/>
      <c r="DV268" s="14"/>
      <c r="DW268" s="14"/>
      <c r="DX268" s="14"/>
      <c r="DY268" s="14"/>
      <c r="DZ268" s="14"/>
      <c r="EA268" s="14"/>
      <c r="EB268" s="14"/>
      <c r="EC268" s="14"/>
      <c r="ED268" s="14"/>
      <c r="EE268" s="14"/>
      <c r="EF268" s="14"/>
      <c r="EG268" s="14"/>
      <c r="EH268" s="14"/>
      <c r="EI268" s="14"/>
      <c r="EJ268" s="14"/>
      <c r="EK268" s="14"/>
      <c r="EL268" s="14"/>
      <c r="EM268" s="14"/>
      <c r="EN268" s="14"/>
      <c r="EO268" s="14"/>
      <c r="EP268" s="14"/>
      <c r="EQ268" s="14"/>
      <c r="ER268" s="14"/>
      <c r="ES268" s="14"/>
      <c r="ET268" s="14"/>
      <c r="EU268" s="14"/>
      <c r="EV268" s="14"/>
      <c r="EW268" s="14"/>
      <c r="EX268" s="14"/>
      <c r="EY268" s="14"/>
      <c r="EZ268" s="14"/>
      <c r="FA268" s="14"/>
      <c r="FB268" s="14"/>
      <c r="FC268" s="14"/>
      <c r="FD268" s="14"/>
      <c r="FE268" s="14"/>
      <c r="FF268" s="14"/>
      <c r="FG268" s="14"/>
      <c r="FH268" s="14"/>
      <c r="FI268" s="14"/>
      <c r="FJ268" s="14"/>
      <c r="FK268" s="14"/>
      <c r="FL268" s="14"/>
      <c r="FM268" s="14"/>
      <c r="FN268" s="14"/>
      <c r="FO268" s="14"/>
      <c r="FP268" s="14"/>
      <c r="FQ268" s="14"/>
      <c r="FR268" s="14"/>
      <c r="FS268" s="14"/>
      <c r="FT268" s="14"/>
      <c r="FU268" s="14"/>
      <c r="FV268" s="14"/>
      <c r="FW268" s="14"/>
      <c r="FX268" s="14"/>
      <c r="FY268" s="14"/>
      <c r="FZ268" s="14"/>
      <c r="GA268" s="14"/>
      <c r="GB268" s="14"/>
      <c r="GC268" s="14"/>
      <c r="GD268" s="14"/>
      <c r="GE268" s="14"/>
      <c r="GF268" s="14"/>
      <c r="GG268" s="14"/>
      <c r="GH268" s="14"/>
      <c r="GI268" s="14"/>
      <c r="GJ268" s="14"/>
      <c r="GK268" s="14"/>
      <c r="GL268" s="14"/>
      <c r="GM268" s="14"/>
      <c r="GN268" s="14"/>
      <c r="GO268" s="14"/>
      <c r="GP268" s="14"/>
      <c r="GQ268" s="14"/>
      <c r="GR268" s="14"/>
      <c r="GS268" s="14"/>
      <c r="GT268" s="14"/>
      <c r="GU268" s="14"/>
      <c r="GV268" s="14"/>
      <c r="GW268" s="14"/>
      <c r="GX268" s="14"/>
      <c r="GY268" s="14"/>
      <c r="GZ268" s="14"/>
      <c r="HA268" s="14"/>
      <c r="HB268" s="14"/>
      <c r="HC268" s="14"/>
      <c r="HD268" s="14"/>
      <c r="HE268" s="14"/>
      <c r="HF268" s="14"/>
      <c r="HG268" s="14"/>
      <c r="HH268" s="14"/>
      <c r="HI268" s="14"/>
      <c r="HJ268" s="14"/>
      <c r="HK268" s="14"/>
      <c r="HL268" s="14"/>
      <c r="HM268" s="14"/>
      <c r="HN268" s="14"/>
      <c r="HO268" s="14"/>
      <c r="HP268" s="14"/>
      <c r="HQ268" s="14"/>
      <c r="HR268" s="14"/>
      <c r="HS268" s="14"/>
      <c r="HT268" s="14"/>
      <c r="HU268" s="14"/>
      <c r="HV268" s="14"/>
      <c r="HW268" s="14"/>
      <c r="HX268" s="14"/>
      <c r="HY268" s="14"/>
      <c r="HZ268" s="14"/>
      <c r="IA268" s="14"/>
      <c r="IB268" s="14"/>
      <c r="IC268" s="14"/>
      <c r="ID268" s="14"/>
      <c r="IE268" s="14"/>
      <c r="IF268" s="14"/>
      <c r="IG268" s="14"/>
      <c r="IH268" s="14"/>
      <c r="II268" s="14"/>
      <c r="IJ268" s="14"/>
      <c r="IK268" s="14"/>
      <c r="IL268" s="14"/>
      <c r="IM268" s="14"/>
      <c r="IN268" s="14"/>
      <c r="IO268" s="14"/>
      <c r="IP268" s="14"/>
      <c r="IQ268" s="14"/>
      <c r="IR268" s="14"/>
      <c r="IS268" s="14"/>
      <c r="IT268" s="14"/>
      <c r="IU268" s="14"/>
      <c r="IV268" s="14"/>
      <c r="IW268" s="14"/>
    </row>
    <row r="269" spans="1:257" ht="15.75">
      <c r="A269" s="91"/>
      <c r="B269" s="90"/>
      <c r="C269" s="87"/>
      <c r="D269" s="73">
        <v>2020</v>
      </c>
      <c r="E269" s="41">
        <f t="shared" si="15"/>
        <v>0</v>
      </c>
      <c r="F269" s="51">
        <v>0</v>
      </c>
      <c r="G269" s="51">
        <v>0</v>
      </c>
      <c r="H269" s="51">
        <v>0</v>
      </c>
      <c r="I269" s="41">
        <v>0</v>
      </c>
      <c r="J269" s="94"/>
      <c r="K269" s="75"/>
      <c r="L269" s="85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14"/>
      <c r="CD269" s="14"/>
      <c r="CE269" s="14"/>
      <c r="CF269" s="14"/>
      <c r="CG269" s="14"/>
      <c r="CH269" s="14"/>
      <c r="CI269" s="14"/>
      <c r="CJ269" s="14"/>
      <c r="CK269" s="14"/>
      <c r="CL269" s="14"/>
      <c r="CM269" s="14"/>
      <c r="CN269" s="14"/>
      <c r="CO269" s="14"/>
      <c r="CP269" s="14"/>
      <c r="CQ269" s="14"/>
      <c r="CR269" s="14"/>
      <c r="CS269" s="14"/>
      <c r="CT269" s="14"/>
      <c r="CU269" s="14"/>
      <c r="CV269" s="14"/>
      <c r="CW269" s="14"/>
      <c r="CX269" s="14"/>
      <c r="CY269" s="14"/>
      <c r="CZ269" s="14"/>
      <c r="DA269" s="14"/>
      <c r="DB269" s="14"/>
      <c r="DC269" s="14"/>
      <c r="DD269" s="14"/>
      <c r="DE269" s="14"/>
      <c r="DF269" s="14"/>
      <c r="DG269" s="14"/>
      <c r="DH269" s="14"/>
      <c r="DI269" s="14"/>
      <c r="DJ269" s="14"/>
      <c r="DK269" s="14"/>
      <c r="DL269" s="14"/>
      <c r="DM269" s="14"/>
      <c r="DN269" s="14"/>
      <c r="DO269" s="14"/>
      <c r="DP269" s="14"/>
      <c r="DQ269" s="14"/>
      <c r="DR269" s="14"/>
      <c r="DS269" s="14"/>
      <c r="DT269" s="14"/>
      <c r="DU269" s="14"/>
      <c r="DV269" s="14"/>
      <c r="DW269" s="14"/>
      <c r="DX269" s="14"/>
      <c r="DY269" s="14"/>
      <c r="DZ269" s="14"/>
      <c r="EA269" s="14"/>
      <c r="EB269" s="14"/>
      <c r="EC269" s="14"/>
      <c r="ED269" s="14"/>
      <c r="EE269" s="14"/>
      <c r="EF269" s="14"/>
      <c r="EG269" s="14"/>
      <c r="EH269" s="14"/>
      <c r="EI269" s="14"/>
      <c r="EJ269" s="14"/>
      <c r="EK269" s="14"/>
      <c r="EL269" s="14"/>
      <c r="EM269" s="14"/>
      <c r="EN269" s="14"/>
      <c r="EO269" s="14"/>
      <c r="EP269" s="14"/>
      <c r="EQ269" s="14"/>
      <c r="ER269" s="14"/>
      <c r="ES269" s="14"/>
      <c r="ET269" s="14"/>
      <c r="EU269" s="14"/>
      <c r="EV269" s="14"/>
      <c r="EW269" s="14"/>
      <c r="EX269" s="14"/>
      <c r="EY269" s="14"/>
      <c r="EZ269" s="14"/>
      <c r="FA269" s="14"/>
      <c r="FB269" s="14"/>
      <c r="FC269" s="14"/>
      <c r="FD269" s="14"/>
      <c r="FE269" s="14"/>
      <c r="FF269" s="14"/>
      <c r="FG269" s="14"/>
      <c r="FH269" s="14"/>
      <c r="FI269" s="14"/>
      <c r="FJ269" s="14"/>
      <c r="FK269" s="14"/>
      <c r="FL269" s="14"/>
      <c r="FM269" s="14"/>
      <c r="FN269" s="14"/>
      <c r="FO269" s="14"/>
      <c r="FP269" s="14"/>
      <c r="FQ269" s="14"/>
      <c r="FR269" s="14"/>
      <c r="FS269" s="14"/>
      <c r="FT269" s="14"/>
      <c r="FU269" s="14"/>
      <c r="FV269" s="14"/>
      <c r="FW269" s="14"/>
      <c r="FX269" s="14"/>
      <c r="FY269" s="14"/>
      <c r="FZ269" s="14"/>
      <c r="GA269" s="14"/>
      <c r="GB269" s="14"/>
      <c r="GC269" s="14"/>
      <c r="GD269" s="14"/>
      <c r="GE269" s="14"/>
      <c r="GF269" s="14"/>
      <c r="GG269" s="14"/>
      <c r="GH269" s="14"/>
      <c r="GI269" s="14"/>
      <c r="GJ269" s="14"/>
      <c r="GK269" s="14"/>
      <c r="GL269" s="14"/>
      <c r="GM269" s="14"/>
      <c r="GN269" s="14"/>
      <c r="GO269" s="14"/>
      <c r="GP269" s="14"/>
      <c r="GQ269" s="14"/>
      <c r="GR269" s="14"/>
      <c r="GS269" s="14"/>
      <c r="GT269" s="14"/>
      <c r="GU269" s="14"/>
      <c r="GV269" s="14"/>
      <c r="GW269" s="14"/>
      <c r="GX269" s="14"/>
      <c r="GY269" s="14"/>
      <c r="GZ269" s="14"/>
      <c r="HA269" s="14"/>
      <c r="HB269" s="14"/>
      <c r="HC269" s="14"/>
      <c r="HD269" s="14"/>
      <c r="HE269" s="14"/>
      <c r="HF269" s="14"/>
      <c r="HG269" s="14"/>
      <c r="HH269" s="14"/>
      <c r="HI269" s="14"/>
      <c r="HJ269" s="14"/>
      <c r="HK269" s="14"/>
      <c r="HL269" s="14"/>
      <c r="HM269" s="14"/>
      <c r="HN269" s="14"/>
      <c r="HO269" s="14"/>
      <c r="HP269" s="14"/>
      <c r="HQ269" s="14"/>
      <c r="HR269" s="14"/>
      <c r="HS269" s="14"/>
      <c r="HT269" s="14"/>
      <c r="HU269" s="14"/>
      <c r="HV269" s="14"/>
      <c r="HW269" s="14"/>
      <c r="HX269" s="14"/>
      <c r="HY269" s="14"/>
      <c r="HZ269" s="14"/>
      <c r="IA269" s="14"/>
      <c r="IB269" s="14"/>
      <c r="IC269" s="14"/>
      <c r="ID269" s="14"/>
      <c r="IE269" s="14"/>
      <c r="IF269" s="14"/>
      <c r="IG269" s="14"/>
      <c r="IH269" s="14"/>
      <c r="II269" s="14"/>
      <c r="IJ269" s="14"/>
      <c r="IK269" s="14"/>
      <c r="IL269" s="14"/>
      <c r="IM269" s="14"/>
      <c r="IN269" s="14"/>
      <c r="IO269" s="14"/>
      <c r="IP269" s="14"/>
      <c r="IQ269" s="14"/>
      <c r="IR269" s="14"/>
      <c r="IS269" s="14"/>
      <c r="IT269" s="14"/>
      <c r="IU269" s="14"/>
      <c r="IV269" s="14"/>
      <c r="IW269" s="14"/>
    </row>
    <row r="270" spans="1:257" ht="15.75">
      <c r="A270" s="91"/>
      <c r="B270" s="90"/>
      <c r="C270" s="87"/>
      <c r="D270" s="73">
        <v>2021</v>
      </c>
      <c r="E270" s="41">
        <f t="shared" si="15"/>
        <v>100</v>
      </c>
      <c r="F270" s="51">
        <v>0</v>
      </c>
      <c r="G270" s="51">
        <v>0</v>
      </c>
      <c r="H270" s="51">
        <v>100</v>
      </c>
      <c r="I270" s="41">
        <v>0</v>
      </c>
      <c r="J270" s="94"/>
      <c r="K270" s="75"/>
      <c r="L270" s="85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14"/>
      <c r="CD270" s="14"/>
      <c r="CE270" s="14"/>
      <c r="CF270" s="14"/>
      <c r="CG270" s="14"/>
      <c r="CH270" s="14"/>
      <c r="CI270" s="14"/>
      <c r="CJ270" s="14"/>
      <c r="CK270" s="14"/>
      <c r="CL270" s="14"/>
      <c r="CM270" s="14"/>
      <c r="CN270" s="14"/>
      <c r="CO270" s="14"/>
      <c r="CP270" s="14"/>
      <c r="CQ270" s="14"/>
      <c r="CR270" s="14"/>
      <c r="CS270" s="14"/>
      <c r="CT270" s="14"/>
      <c r="CU270" s="14"/>
      <c r="CV270" s="14"/>
      <c r="CW270" s="14"/>
      <c r="CX270" s="14"/>
      <c r="CY270" s="14"/>
      <c r="CZ270" s="14"/>
      <c r="DA270" s="14"/>
      <c r="DB270" s="14"/>
      <c r="DC270" s="14"/>
      <c r="DD270" s="14"/>
      <c r="DE270" s="14"/>
      <c r="DF270" s="14"/>
      <c r="DG270" s="14"/>
      <c r="DH270" s="14"/>
      <c r="DI270" s="14"/>
      <c r="DJ270" s="14"/>
      <c r="DK270" s="14"/>
      <c r="DL270" s="14"/>
      <c r="DM270" s="14"/>
      <c r="DN270" s="14"/>
      <c r="DO270" s="14"/>
      <c r="DP270" s="14"/>
      <c r="DQ270" s="14"/>
      <c r="DR270" s="14"/>
      <c r="DS270" s="14"/>
      <c r="DT270" s="14"/>
      <c r="DU270" s="14"/>
      <c r="DV270" s="14"/>
      <c r="DW270" s="14"/>
      <c r="DX270" s="14"/>
      <c r="DY270" s="14"/>
      <c r="DZ270" s="14"/>
      <c r="EA270" s="14"/>
      <c r="EB270" s="14"/>
      <c r="EC270" s="14"/>
      <c r="ED270" s="14"/>
      <c r="EE270" s="14"/>
      <c r="EF270" s="14"/>
      <c r="EG270" s="14"/>
      <c r="EH270" s="14"/>
      <c r="EI270" s="14"/>
      <c r="EJ270" s="14"/>
      <c r="EK270" s="14"/>
      <c r="EL270" s="14"/>
      <c r="EM270" s="14"/>
      <c r="EN270" s="14"/>
      <c r="EO270" s="14"/>
      <c r="EP270" s="14"/>
      <c r="EQ270" s="14"/>
      <c r="ER270" s="14"/>
      <c r="ES270" s="14"/>
      <c r="ET270" s="14"/>
      <c r="EU270" s="14"/>
      <c r="EV270" s="14"/>
      <c r="EW270" s="14"/>
      <c r="EX270" s="14"/>
      <c r="EY270" s="14"/>
      <c r="EZ270" s="14"/>
      <c r="FA270" s="14"/>
      <c r="FB270" s="14"/>
      <c r="FC270" s="14"/>
      <c r="FD270" s="14"/>
      <c r="FE270" s="14"/>
      <c r="FF270" s="14"/>
      <c r="FG270" s="14"/>
      <c r="FH270" s="14"/>
      <c r="FI270" s="14"/>
      <c r="FJ270" s="14"/>
      <c r="FK270" s="14"/>
      <c r="FL270" s="14"/>
      <c r="FM270" s="14"/>
      <c r="FN270" s="14"/>
      <c r="FO270" s="14"/>
      <c r="FP270" s="14"/>
      <c r="FQ270" s="14"/>
      <c r="FR270" s="14"/>
      <c r="FS270" s="14"/>
      <c r="FT270" s="14"/>
      <c r="FU270" s="14"/>
      <c r="FV270" s="14"/>
      <c r="FW270" s="14"/>
      <c r="FX270" s="14"/>
      <c r="FY270" s="14"/>
      <c r="FZ270" s="14"/>
      <c r="GA270" s="14"/>
      <c r="GB270" s="14"/>
      <c r="GC270" s="14"/>
      <c r="GD270" s="14"/>
      <c r="GE270" s="14"/>
      <c r="GF270" s="14"/>
      <c r="GG270" s="14"/>
      <c r="GH270" s="14"/>
      <c r="GI270" s="14"/>
      <c r="GJ270" s="14"/>
      <c r="GK270" s="14"/>
      <c r="GL270" s="14"/>
      <c r="GM270" s="14"/>
      <c r="GN270" s="14"/>
      <c r="GO270" s="14"/>
      <c r="GP270" s="14"/>
      <c r="GQ270" s="14"/>
      <c r="GR270" s="14"/>
      <c r="GS270" s="14"/>
      <c r="GT270" s="14"/>
      <c r="GU270" s="14"/>
      <c r="GV270" s="14"/>
      <c r="GW270" s="14"/>
      <c r="GX270" s="14"/>
      <c r="GY270" s="14"/>
      <c r="GZ270" s="14"/>
      <c r="HA270" s="14"/>
      <c r="HB270" s="14"/>
      <c r="HC270" s="14"/>
      <c r="HD270" s="14"/>
      <c r="HE270" s="14"/>
      <c r="HF270" s="14"/>
      <c r="HG270" s="14"/>
      <c r="HH270" s="14"/>
      <c r="HI270" s="14"/>
      <c r="HJ270" s="14"/>
      <c r="HK270" s="14"/>
      <c r="HL270" s="14"/>
      <c r="HM270" s="14"/>
      <c r="HN270" s="14"/>
      <c r="HO270" s="14"/>
      <c r="HP270" s="14"/>
      <c r="HQ270" s="14"/>
      <c r="HR270" s="14"/>
      <c r="HS270" s="14"/>
      <c r="HT270" s="14"/>
      <c r="HU270" s="14"/>
      <c r="HV270" s="14"/>
      <c r="HW270" s="14"/>
      <c r="HX270" s="14"/>
      <c r="HY270" s="14"/>
      <c r="HZ270" s="14"/>
      <c r="IA270" s="14"/>
      <c r="IB270" s="14"/>
      <c r="IC270" s="14"/>
      <c r="ID270" s="14"/>
      <c r="IE270" s="14"/>
      <c r="IF270" s="14"/>
      <c r="IG270" s="14"/>
      <c r="IH270" s="14"/>
      <c r="II270" s="14"/>
      <c r="IJ270" s="14"/>
      <c r="IK270" s="14"/>
      <c r="IL270" s="14"/>
      <c r="IM270" s="14"/>
      <c r="IN270" s="14"/>
      <c r="IO270" s="14"/>
      <c r="IP270" s="14"/>
      <c r="IQ270" s="14"/>
      <c r="IR270" s="14"/>
      <c r="IS270" s="14"/>
      <c r="IT270" s="14"/>
      <c r="IU270" s="14"/>
      <c r="IV270" s="14"/>
      <c r="IW270" s="14"/>
    </row>
    <row r="271" spans="1:257" ht="15.75">
      <c r="A271" s="91"/>
      <c r="B271" s="90"/>
      <c r="C271" s="87"/>
      <c r="D271" s="73">
        <v>2022</v>
      </c>
      <c r="E271" s="41">
        <f t="shared" si="15"/>
        <v>0</v>
      </c>
      <c r="F271" s="51">
        <v>0</v>
      </c>
      <c r="G271" s="51">
        <v>0</v>
      </c>
      <c r="H271" s="51">
        <v>0</v>
      </c>
      <c r="I271" s="41">
        <v>0</v>
      </c>
      <c r="J271" s="94"/>
      <c r="K271" s="75"/>
      <c r="L271" s="85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14"/>
      <c r="CD271" s="14"/>
      <c r="CE271" s="14"/>
      <c r="CF271" s="14"/>
      <c r="CG271" s="14"/>
      <c r="CH271" s="14"/>
      <c r="CI271" s="14"/>
      <c r="CJ271" s="14"/>
      <c r="CK271" s="14"/>
      <c r="CL271" s="14"/>
      <c r="CM271" s="14"/>
      <c r="CN271" s="14"/>
      <c r="CO271" s="14"/>
      <c r="CP271" s="14"/>
      <c r="CQ271" s="14"/>
      <c r="CR271" s="14"/>
      <c r="CS271" s="14"/>
      <c r="CT271" s="14"/>
      <c r="CU271" s="14"/>
      <c r="CV271" s="14"/>
      <c r="CW271" s="14"/>
      <c r="CX271" s="14"/>
      <c r="CY271" s="14"/>
      <c r="CZ271" s="14"/>
      <c r="DA271" s="14"/>
      <c r="DB271" s="14"/>
      <c r="DC271" s="14"/>
      <c r="DD271" s="14"/>
      <c r="DE271" s="14"/>
      <c r="DF271" s="14"/>
      <c r="DG271" s="14"/>
      <c r="DH271" s="14"/>
      <c r="DI271" s="14"/>
      <c r="DJ271" s="14"/>
      <c r="DK271" s="14"/>
      <c r="DL271" s="14"/>
      <c r="DM271" s="14"/>
      <c r="DN271" s="14"/>
      <c r="DO271" s="14"/>
      <c r="DP271" s="14"/>
      <c r="DQ271" s="14"/>
      <c r="DR271" s="14"/>
      <c r="DS271" s="14"/>
      <c r="DT271" s="14"/>
      <c r="DU271" s="14"/>
      <c r="DV271" s="14"/>
      <c r="DW271" s="14"/>
      <c r="DX271" s="14"/>
      <c r="DY271" s="14"/>
      <c r="DZ271" s="14"/>
      <c r="EA271" s="14"/>
      <c r="EB271" s="14"/>
      <c r="EC271" s="14"/>
      <c r="ED271" s="14"/>
      <c r="EE271" s="14"/>
      <c r="EF271" s="14"/>
      <c r="EG271" s="14"/>
      <c r="EH271" s="14"/>
      <c r="EI271" s="14"/>
      <c r="EJ271" s="14"/>
      <c r="EK271" s="14"/>
      <c r="EL271" s="14"/>
      <c r="EM271" s="14"/>
      <c r="EN271" s="14"/>
      <c r="EO271" s="14"/>
      <c r="EP271" s="14"/>
      <c r="EQ271" s="14"/>
      <c r="ER271" s="14"/>
      <c r="ES271" s="14"/>
      <c r="ET271" s="14"/>
      <c r="EU271" s="14"/>
      <c r="EV271" s="14"/>
      <c r="EW271" s="14"/>
      <c r="EX271" s="14"/>
      <c r="EY271" s="14"/>
      <c r="EZ271" s="14"/>
      <c r="FA271" s="14"/>
      <c r="FB271" s="14"/>
      <c r="FC271" s="14"/>
      <c r="FD271" s="14"/>
      <c r="FE271" s="14"/>
      <c r="FF271" s="14"/>
      <c r="FG271" s="14"/>
      <c r="FH271" s="14"/>
      <c r="FI271" s="14"/>
      <c r="FJ271" s="14"/>
      <c r="FK271" s="14"/>
      <c r="FL271" s="14"/>
      <c r="FM271" s="14"/>
      <c r="FN271" s="14"/>
      <c r="FO271" s="14"/>
      <c r="FP271" s="14"/>
      <c r="FQ271" s="14"/>
      <c r="FR271" s="14"/>
      <c r="FS271" s="14"/>
      <c r="FT271" s="14"/>
      <c r="FU271" s="14"/>
      <c r="FV271" s="14"/>
      <c r="FW271" s="14"/>
      <c r="FX271" s="14"/>
      <c r="FY271" s="14"/>
      <c r="FZ271" s="14"/>
      <c r="GA271" s="14"/>
      <c r="GB271" s="14"/>
      <c r="GC271" s="14"/>
      <c r="GD271" s="14"/>
      <c r="GE271" s="14"/>
      <c r="GF271" s="14"/>
      <c r="GG271" s="14"/>
      <c r="GH271" s="14"/>
      <c r="GI271" s="14"/>
      <c r="GJ271" s="14"/>
      <c r="GK271" s="14"/>
      <c r="GL271" s="14"/>
      <c r="GM271" s="14"/>
      <c r="GN271" s="14"/>
      <c r="GO271" s="14"/>
      <c r="GP271" s="14"/>
      <c r="GQ271" s="14"/>
      <c r="GR271" s="14"/>
      <c r="GS271" s="14"/>
      <c r="GT271" s="14"/>
      <c r="GU271" s="14"/>
      <c r="GV271" s="14"/>
      <c r="GW271" s="14"/>
      <c r="GX271" s="14"/>
      <c r="GY271" s="14"/>
      <c r="GZ271" s="14"/>
      <c r="HA271" s="14"/>
      <c r="HB271" s="14"/>
      <c r="HC271" s="14"/>
      <c r="HD271" s="14"/>
      <c r="HE271" s="14"/>
      <c r="HF271" s="14"/>
      <c r="HG271" s="14"/>
      <c r="HH271" s="14"/>
      <c r="HI271" s="14"/>
      <c r="HJ271" s="14"/>
      <c r="HK271" s="14"/>
      <c r="HL271" s="14"/>
      <c r="HM271" s="14"/>
      <c r="HN271" s="14"/>
      <c r="HO271" s="14"/>
      <c r="HP271" s="14"/>
      <c r="HQ271" s="14"/>
      <c r="HR271" s="14"/>
      <c r="HS271" s="14"/>
      <c r="HT271" s="14"/>
      <c r="HU271" s="14"/>
      <c r="HV271" s="14"/>
      <c r="HW271" s="14"/>
      <c r="HX271" s="14"/>
      <c r="HY271" s="14"/>
      <c r="HZ271" s="14"/>
      <c r="IA271" s="14"/>
      <c r="IB271" s="14"/>
      <c r="IC271" s="14"/>
      <c r="ID271" s="14"/>
      <c r="IE271" s="14"/>
      <c r="IF271" s="14"/>
      <c r="IG271" s="14"/>
      <c r="IH271" s="14"/>
      <c r="II271" s="14"/>
      <c r="IJ271" s="14"/>
      <c r="IK271" s="14"/>
      <c r="IL271" s="14"/>
      <c r="IM271" s="14"/>
      <c r="IN271" s="14"/>
      <c r="IO271" s="14"/>
      <c r="IP271" s="14"/>
      <c r="IQ271" s="14"/>
      <c r="IR271" s="14"/>
      <c r="IS271" s="14"/>
      <c r="IT271" s="14"/>
      <c r="IU271" s="14"/>
      <c r="IV271" s="14"/>
      <c r="IW271" s="14"/>
    </row>
    <row r="272" spans="1:257" ht="15.75">
      <c r="A272" s="91"/>
      <c r="B272" s="90"/>
      <c r="C272" s="87"/>
      <c r="D272" s="73">
        <v>2023</v>
      </c>
      <c r="E272" s="41">
        <f t="shared" si="15"/>
        <v>0</v>
      </c>
      <c r="F272" s="51">
        <v>0</v>
      </c>
      <c r="G272" s="51">
        <v>0</v>
      </c>
      <c r="H272" s="51">
        <v>0</v>
      </c>
      <c r="I272" s="41">
        <v>0</v>
      </c>
      <c r="J272" s="94"/>
      <c r="K272" s="75"/>
      <c r="L272" s="85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  <c r="BK272" s="14"/>
      <c r="BL272" s="14"/>
      <c r="BM272" s="14"/>
      <c r="BN272" s="14"/>
      <c r="BO272" s="14"/>
      <c r="BP272" s="14"/>
      <c r="BQ272" s="14"/>
      <c r="BR272" s="14"/>
      <c r="BS272" s="14"/>
      <c r="BT272" s="14"/>
      <c r="BU272" s="14"/>
      <c r="BV272" s="14"/>
      <c r="BW272" s="14"/>
      <c r="BX272" s="14"/>
      <c r="BY272" s="14"/>
      <c r="BZ272" s="14"/>
      <c r="CA272" s="14"/>
      <c r="CB272" s="14"/>
      <c r="CC272" s="14"/>
      <c r="CD272" s="14"/>
      <c r="CE272" s="14"/>
      <c r="CF272" s="14"/>
      <c r="CG272" s="14"/>
      <c r="CH272" s="14"/>
      <c r="CI272" s="14"/>
      <c r="CJ272" s="14"/>
      <c r="CK272" s="14"/>
      <c r="CL272" s="14"/>
      <c r="CM272" s="14"/>
      <c r="CN272" s="14"/>
      <c r="CO272" s="14"/>
      <c r="CP272" s="14"/>
      <c r="CQ272" s="14"/>
      <c r="CR272" s="14"/>
      <c r="CS272" s="14"/>
      <c r="CT272" s="14"/>
      <c r="CU272" s="14"/>
      <c r="CV272" s="14"/>
      <c r="CW272" s="14"/>
      <c r="CX272" s="14"/>
      <c r="CY272" s="14"/>
      <c r="CZ272" s="14"/>
      <c r="DA272" s="14"/>
      <c r="DB272" s="14"/>
      <c r="DC272" s="14"/>
      <c r="DD272" s="14"/>
      <c r="DE272" s="14"/>
      <c r="DF272" s="14"/>
      <c r="DG272" s="14"/>
      <c r="DH272" s="14"/>
      <c r="DI272" s="14"/>
      <c r="DJ272" s="14"/>
      <c r="DK272" s="14"/>
      <c r="DL272" s="14"/>
      <c r="DM272" s="14"/>
      <c r="DN272" s="14"/>
      <c r="DO272" s="14"/>
      <c r="DP272" s="14"/>
      <c r="DQ272" s="14"/>
      <c r="DR272" s="14"/>
      <c r="DS272" s="14"/>
      <c r="DT272" s="14"/>
      <c r="DU272" s="14"/>
      <c r="DV272" s="14"/>
      <c r="DW272" s="14"/>
      <c r="DX272" s="14"/>
      <c r="DY272" s="14"/>
      <c r="DZ272" s="14"/>
      <c r="EA272" s="14"/>
      <c r="EB272" s="14"/>
      <c r="EC272" s="14"/>
      <c r="ED272" s="14"/>
      <c r="EE272" s="14"/>
      <c r="EF272" s="14"/>
      <c r="EG272" s="14"/>
      <c r="EH272" s="14"/>
      <c r="EI272" s="14"/>
      <c r="EJ272" s="14"/>
      <c r="EK272" s="14"/>
      <c r="EL272" s="14"/>
      <c r="EM272" s="14"/>
      <c r="EN272" s="14"/>
      <c r="EO272" s="14"/>
      <c r="EP272" s="14"/>
      <c r="EQ272" s="14"/>
      <c r="ER272" s="14"/>
      <c r="ES272" s="14"/>
      <c r="ET272" s="14"/>
      <c r="EU272" s="14"/>
      <c r="EV272" s="14"/>
      <c r="EW272" s="14"/>
      <c r="EX272" s="14"/>
      <c r="EY272" s="14"/>
      <c r="EZ272" s="14"/>
      <c r="FA272" s="14"/>
      <c r="FB272" s="14"/>
      <c r="FC272" s="14"/>
      <c r="FD272" s="14"/>
      <c r="FE272" s="14"/>
      <c r="FF272" s="14"/>
      <c r="FG272" s="14"/>
      <c r="FH272" s="14"/>
      <c r="FI272" s="14"/>
      <c r="FJ272" s="14"/>
      <c r="FK272" s="14"/>
      <c r="FL272" s="14"/>
      <c r="FM272" s="14"/>
      <c r="FN272" s="14"/>
      <c r="FO272" s="14"/>
      <c r="FP272" s="14"/>
      <c r="FQ272" s="14"/>
      <c r="FR272" s="14"/>
      <c r="FS272" s="14"/>
      <c r="FT272" s="14"/>
      <c r="FU272" s="14"/>
      <c r="FV272" s="14"/>
      <c r="FW272" s="14"/>
      <c r="FX272" s="14"/>
      <c r="FY272" s="14"/>
      <c r="FZ272" s="14"/>
      <c r="GA272" s="14"/>
      <c r="GB272" s="14"/>
      <c r="GC272" s="14"/>
      <c r="GD272" s="14"/>
      <c r="GE272" s="14"/>
      <c r="GF272" s="14"/>
      <c r="GG272" s="14"/>
      <c r="GH272" s="14"/>
      <c r="GI272" s="14"/>
      <c r="GJ272" s="14"/>
      <c r="GK272" s="14"/>
      <c r="GL272" s="14"/>
      <c r="GM272" s="14"/>
      <c r="GN272" s="14"/>
      <c r="GO272" s="14"/>
      <c r="GP272" s="14"/>
      <c r="GQ272" s="14"/>
      <c r="GR272" s="14"/>
      <c r="GS272" s="14"/>
      <c r="GT272" s="14"/>
      <c r="GU272" s="14"/>
      <c r="GV272" s="14"/>
      <c r="GW272" s="14"/>
      <c r="GX272" s="14"/>
      <c r="GY272" s="14"/>
      <c r="GZ272" s="14"/>
      <c r="HA272" s="14"/>
      <c r="HB272" s="14"/>
      <c r="HC272" s="14"/>
      <c r="HD272" s="14"/>
      <c r="HE272" s="14"/>
      <c r="HF272" s="14"/>
      <c r="HG272" s="14"/>
      <c r="HH272" s="14"/>
      <c r="HI272" s="14"/>
      <c r="HJ272" s="14"/>
      <c r="HK272" s="14"/>
      <c r="HL272" s="14"/>
      <c r="HM272" s="14"/>
      <c r="HN272" s="14"/>
      <c r="HO272" s="14"/>
      <c r="HP272" s="14"/>
      <c r="HQ272" s="14"/>
      <c r="HR272" s="14"/>
      <c r="HS272" s="14"/>
      <c r="HT272" s="14"/>
      <c r="HU272" s="14"/>
      <c r="HV272" s="14"/>
      <c r="HW272" s="14"/>
      <c r="HX272" s="14"/>
      <c r="HY272" s="14"/>
      <c r="HZ272" s="14"/>
      <c r="IA272" s="14"/>
      <c r="IB272" s="14"/>
      <c r="IC272" s="14"/>
      <c r="ID272" s="14"/>
      <c r="IE272" s="14"/>
      <c r="IF272" s="14"/>
      <c r="IG272" s="14"/>
      <c r="IH272" s="14"/>
      <c r="II272" s="14"/>
      <c r="IJ272" s="14"/>
      <c r="IK272" s="14"/>
      <c r="IL272" s="14"/>
      <c r="IM272" s="14"/>
      <c r="IN272" s="14"/>
      <c r="IO272" s="14"/>
      <c r="IP272" s="14"/>
      <c r="IQ272" s="14"/>
      <c r="IR272" s="14"/>
      <c r="IS272" s="14"/>
      <c r="IT272" s="14"/>
      <c r="IU272" s="14"/>
      <c r="IV272" s="14"/>
      <c r="IW272" s="14"/>
    </row>
    <row r="273" spans="1:257" ht="15.75">
      <c r="A273" s="91"/>
      <c r="B273" s="90"/>
      <c r="C273" s="88"/>
      <c r="D273" s="73">
        <v>2024</v>
      </c>
      <c r="E273" s="41">
        <f t="shared" si="15"/>
        <v>0</v>
      </c>
      <c r="F273" s="51">
        <v>0</v>
      </c>
      <c r="G273" s="51">
        <v>0</v>
      </c>
      <c r="H273" s="51">
        <v>0</v>
      </c>
      <c r="I273" s="41">
        <v>0</v>
      </c>
      <c r="J273" s="95"/>
      <c r="K273" s="76"/>
      <c r="L273" s="85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  <c r="BK273" s="14"/>
      <c r="BL273" s="14"/>
      <c r="BM273" s="14"/>
      <c r="BN273" s="14"/>
      <c r="BO273" s="14"/>
      <c r="BP273" s="14"/>
      <c r="BQ273" s="14"/>
      <c r="BR273" s="14"/>
      <c r="BS273" s="14"/>
      <c r="BT273" s="14"/>
      <c r="BU273" s="14"/>
      <c r="BV273" s="14"/>
      <c r="BW273" s="14"/>
      <c r="BX273" s="14"/>
      <c r="BY273" s="14"/>
      <c r="BZ273" s="14"/>
      <c r="CA273" s="14"/>
      <c r="CB273" s="14"/>
      <c r="CC273" s="14"/>
      <c r="CD273" s="14"/>
      <c r="CE273" s="14"/>
      <c r="CF273" s="14"/>
      <c r="CG273" s="14"/>
      <c r="CH273" s="14"/>
      <c r="CI273" s="14"/>
      <c r="CJ273" s="14"/>
      <c r="CK273" s="14"/>
      <c r="CL273" s="14"/>
      <c r="CM273" s="14"/>
      <c r="CN273" s="14"/>
      <c r="CO273" s="14"/>
      <c r="CP273" s="14"/>
      <c r="CQ273" s="14"/>
      <c r="CR273" s="14"/>
      <c r="CS273" s="14"/>
      <c r="CT273" s="14"/>
      <c r="CU273" s="14"/>
      <c r="CV273" s="14"/>
      <c r="CW273" s="14"/>
      <c r="CX273" s="14"/>
      <c r="CY273" s="14"/>
      <c r="CZ273" s="14"/>
      <c r="DA273" s="14"/>
      <c r="DB273" s="14"/>
      <c r="DC273" s="14"/>
      <c r="DD273" s="14"/>
      <c r="DE273" s="14"/>
      <c r="DF273" s="14"/>
      <c r="DG273" s="14"/>
      <c r="DH273" s="14"/>
      <c r="DI273" s="14"/>
      <c r="DJ273" s="14"/>
      <c r="DK273" s="14"/>
      <c r="DL273" s="14"/>
      <c r="DM273" s="14"/>
      <c r="DN273" s="14"/>
      <c r="DO273" s="14"/>
      <c r="DP273" s="14"/>
      <c r="DQ273" s="14"/>
      <c r="DR273" s="14"/>
      <c r="DS273" s="14"/>
      <c r="DT273" s="14"/>
      <c r="DU273" s="14"/>
      <c r="DV273" s="14"/>
      <c r="DW273" s="14"/>
      <c r="DX273" s="14"/>
      <c r="DY273" s="14"/>
      <c r="DZ273" s="14"/>
      <c r="EA273" s="14"/>
      <c r="EB273" s="14"/>
      <c r="EC273" s="14"/>
      <c r="ED273" s="14"/>
      <c r="EE273" s="14"/>
      <c r="EF273" s="14"/>
      <c r="EG273" s="14"/>
      <c r="EH273" s="14"/>
      <c r="EI273" s="14"/>
      <c r="EJ273" s="14"/>
      <c r="EK273" s="14"/>
      <c r="EL273" s="14"/>
      <c r="EM273" s="14"/>
      <c r="EN273" s="14"/>
      <c r="EO273" s="14"/>
      <c r="EP273" s="14"/>
      <c r="EQ273" s="14"/>
      <c r="ER273" s="14"/>
      <c r="ES273" s="14"/>
      <c r="ET273" s="14"/>
      <c r="EU273" s="14"/>
      <c r="EV273" s="14"/>
      <c r="EW273" s="14"/>
      <c r="EX273" s="14"/>
      <c r="EY273" s="14"/>
      <c r="EZ273" s="14"/>
      <c r="FA273" s="14"/>
      <c r="FB273" s="14"/>
      <c r="FC273" s="14"/>
      <c r="FD273" s="14"/>
      <c r="FE273" s="14"/>
      <c r="FF273" s="14"/>
      <c r="FG273" s="14"/>
      <c r="FH273" s="14"/>
      <c r="FI273" s="14"/>
      <c r="FJ273" s="14"/>
      <c r="FK273" s="14"/>
      <c r="FL273" s="14"/>
      <c r="FM273" s="14"/>
      <c r="FN273" s="14"/>
      <c r="FO273" s="14"/>
      <c r="FP273" s="14"/>
      <c r="FQ273" s="14"/>
      <c r="FR273" s="14"/>
      <c r="FS273" s="14"/>
      <c r="FT273" s="14"/>
      <c r="FU273" s="14"/>
      <c r="FV273" s="14"/>
      <c r="FW273" s="14"/>
      <c r="FX273" s="14"/>
      <c r="FY273" s="14"/>
      <c r="FZ273" s="14"/>
      <c r="GA273" s="14"/>
      <c r="GB273" s="14"/>
      <c r="GC273" s="14"/>
      <c r="GD273" s="14"/>
      <c r="GE273" s="14"/>
      <c r="GF273" s="14"/>
      <c r="GG273" s="14"/>
      <c r="GH273" s="14"/>
      <c r="GI273" s="14"/>
      <c r="GJ273" s="14"/>
      <c r="GK273" s="14"/>
      <c r="GL273" s="14"/>
      <c r="GM273" s="14"/>
      <c r="GN273" s="14"/>
      <c r="GO273" s="14"/>
      <c r="GP273" s="14"/>
      <c r="GQ273" s="14"/>
      <c r="GR273" s="14"/>
      <c r="GS273" s="14"/>
      <c r="GT273" s="14"/>
      <c r="GU273" s="14"/>
      <c r="GV273" s="14"/>
      <c r="GW273" s="14"/>
      <c r="GX273" s="14"/>
      <c r="GY273" s="14"/>
      <c r="GZ273" s="14"/>
      <c r="HA273" s="14"/>
      <c r="HB273" s="14"/>
      <c r="HC273" s="14"/>
      <c r="HD273" s="14"/>
      <c r="HE273" s="14"/>
      <c r="HF273" s="14"/>
      <c r="HG273" s="14"/>
      <c r="HH273" s="14"/>
      <c r="HI273" s="14"/>
      <c r="HJ273" s="14"/>
      <c r="HK273" s="14"/>
      <c r="HL273" s="14"/>
      <c r="HM273" s="14"/>
      <c r="HN273" s="14"/>
      <c r="HO273" s="14"/>
      <c r="HP273" s="14"/>
      <c r="HQ273" s="14"/>
      <c r="HR273" s="14"/>
      <c r="HS273" s="14"/>
      <c r="HT273" s="14"/>
      <c r="HU273" s="14"/>
      <c r="HV273" s="14"/>
      <c r="HW273" s="14"/>
      <c r="HX273" s="14"/>
      <c r="HY273" s="14"/>
      <c r="HZ273" s="14"/>
      <c r="IA273" s="14"/>
      <c r="IB273" s="14"/>
      <c r="IC273" s="14"/>
      <c r="ID273" s="14"/>
      <c r="IE273" s="14"/>
      <c r="IF273" s="14"/>
      <c r="IG273" s="14"/>
      <c r="IH273" s="14"/>
      <c r="II273" s="14"/>
      <c r="IJ273" s="14"/>
      <c r="IK273" s="14"/>
      <c r="IL273" s="14"/>
      <c r="IM273" s="14"/>
      <c r="IN273" s="14"/>
      <c r="IO273" s="14"/>
      <c r="IP273" s="14"/>
      <c r="IQ273" s="14"/>
      <c r="IR273" s="14"/>
      <c r="IS273" s="14"/>
      <c r="IT273" s="14"/>
      <c r="IU273" s="14"/>
      <c r="IV273" s="14"/>
      <c r="IW273" s="14"/>
    </row>
    <row r="274" spans="1:257" ht="24" customHeight="1">
      <c r="A274" s="91" t="s">
        <v>87</v>
      </c>
      <c r="B274" s="90" t="s">
        <v>97</v>
      </c>
      <c r="C274" s="86"/>
      <c r="D274" s="73" t="s">
        <v>15</v>
      </c>
      <c r="E274" s="41">
        <f t="shared" ref="E274:E284" si="16">SUM(F274:I274)</f>
        <v>1615.8000000000002</v>
      </c>
      <c r="F274" s="51">
        <f>SUM(F275:F284)</f>
        <v>942.8</v>
      </c>
      <c r="G274" s="51">
        <f>SUM(G275:G284)</f>
        <v>281.60000000000002</v>
      </c>
      <c r="H274" s="51">
        <f>SUM(H275:H284)</f>
        <v>391.4</v>
      </c>
      <c r="I274" s="51">
        <f>SUM(I275:I284)</f>
        <v>0</v>
      </c>
      <c r="J274" s="93" t="s">
        <v>93</v>
      </c>
      <c r="K274" s="86" t="s">
        <v>91</v>
      </c>
      <c r="L274" s="69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  <c r="BK274" s="14"/>
      <c r="BL274" s="14"/>
      <c r="BM274" s="14"/>
      <c r="BN274" s="14"/>
      <c r="BO274" s="14"/>
      <c r="BP274" s="14"/>
      <c r="BQ274" s="14"/>
      <c r="BR274" s="14"/>
      <c r="BS274" s="14"/>
      <c r="BT274" s="14"/>
      <c r="BU274" s="14"/>
      <c r="BV274" s="14"/>
      <c r="BW274" s="14"/>
      <c r="BX274" s="14"/>
      <c r="BY274" s="14"/>
      <c r="BZ274" s="14"/>
      <c r="CA274" s="14"/>
      <c r="CB274" s="14"/>
      <c r="CC274" s="14"/>
      <c r="CD274" s="14"/>
      <c r="CE274" s="14"/>
      <c r="CF274" s="14"/>
      <c r="CG274" s="14"/>
      <c r="CH274" s="14"/>
      <c r="CI274" s="14"/>
      <c r="CJ274" s="14"/>
      <c r="CK274" s="14"/>
      <c r="CL274" s="14"/>
      <c r="CM274" s="14"/>
      <c r="CN274" s="14"/>
      <c r="CO274" s="14"/>
      <c r="CP274" s="14"/>
      <c r="CQ274" s="14"/>
      <c r="CR274" s="14"/>
      <c r="CS274" s="14"/>
      <c r="CT274" s="14"/>
      <c r="CU274" s="14"/>
      <c r="CV274" s="14"/>
      <c r="CW274" s="14"/>
      <c r="CX274" s="14"/>
      <c r="CY274" s="14"/>
      <c r="CZ274" s="14"/>
      <c r="DA274" s="14"/>
      <c r="DB274" s="14"/>
      <c r="DC274" s="14"/>
      <c r="DD274" s="14"/>
      <c r="DE274" s="14"/>
      <c r="DF274" s="14"/>
      <c r="DG274" s="14"/>
      <c r="DH274" s="14"/>
      <c r="DI274" s="14"/>
      <c r="DJ274" s="14"/>
      <c r="DK274" s="14"/>
      <c r="DL274" s="14"/>
      <c r="DM274" s="14"/>
      <c r="DN274" s="14"/>
      <c r="DO274" s="14"/>
      <c r="DP274" s="14"/>
      <c r="DQ274" s="14"/>
      <c r="DR274" s="14"/>
      <c r="DS274" s="14"/>
      <c r="DT274" s="14"/>
      <c r="DU274" s="14"/>
      <c r="DV274" s="14"/>
      <c r="DW274" s="14"/>
      <c r="DX274" s="14"/>
      <c r="DY274" s="14"/>
      <c r="DZ274" s="14"/>
      <c r="EA274" s="14"/>
      <c r="EB274" s="14"/>
      <c r="EC274" s="14"/>
      <c r="ED274" s="14"/>
      <c r="EE274" s="14"/>
      <c r="EF274" s="14"/>
      <c r="EG274" s="14"/>
      <c r="EH274" s="14"/>
      <c r="EI274" s="14"/>
      <c r="EJ274" s="14"/>
      <c r="EK274" s="14"/>
      <c r="EL274" s="14"/>
      <c r="EM274" s="14"/>
      <c r="EN274" s="14"/>
      <c r="EO274" s="14"/>
      <c r="EP274" s="14"/>
      <c r="EQ274" s="14"/>
      <c r="ER274" s="14"/>
      <c r="ES274" s="14"/>
      <c r="ET274" s="14"/>
      <c r="EU274" s="14"/>
      <c r="EV274" s="14"/>
      <c r="EW274" s="14"/>
      <c r="EX274" s="14"/>
      <c r="EY274" s="14"/>
      <c r="EZ274" s="14"/>
      <c r="FA274" s="14"/>
      <c r="FB274" s="14"/>
      <c r="FC274" s="14"/>
      <c r="FD274" s="14"/>
      <c r="FE274" s="14"/>
      <c r="FF274" s="14"/>
      <c r="FG274" s="14"/>
      <c r="FH274" s="14"/>
      <c r="FI274" s="14"/>
      <c r="FJ274" s="14"/>
      <c r="FK274" s="14"/>
      <c r="FL274" s="14"/>
      <c r="FM274" s="14"/>
      <c r="FN274" s="14"/>
      <c r="FO274" s="14"/>
      <c r="FP274" s="14"/>
      <c r="FQ274" s="14"/>
      <c r="FR274" s="14"/>
      <c r="FS274" s="14"/>
      <c r="FT274" s="14"/>
      <c r="FU274" s="14"/>
      <c r="FV274" s="14"/>
      <c r="FW274" s="14"/>
      <c r="FX274" s="14"/>
      <c r="FY274" s="14"/>
      <c r="FZ274" s="14"/>
      <c r="GA274" s="14"/>
      <c r="GB274" s="14"/>
      <c r="GC274" s="14"/>
      <c r="GD274" s="14"/>
      <c r="GE274" s="14"/>
      <c r="GF274" s="14"/>
      <c r="GG274" s="14"/>
      <c r="GH274" s="14"/>
      <c r="GI274" s="14"/>
      <c r="GJ274" s="14"/>
      <c r="GK274" s="14"/>
      <c r="GL274" s="14"/>
      <c r="GM274" s="14"/>
      <c r="GN274" s="14"/>
      <c r="GO274" s="14"/>
      <c r="GP274" s="14"/>
      <c r="GQ274" s="14"/>
      <c r="GR274" s="14"/>
      <c r="GS274" s="14"/>
      <c r="GT274" s="14"/>
      <c r="GU274" s="14"/>
      <c r="GV274" s="14"/>
      <c r="GW274" s="14"/>
      <c r="GX274" s="14"/>
      <c r="GY274" s="14"/>
      <c r="GZ274" s="14"/>
      <c r="HA274" s="14"/>
      <c r="HB274" s="14"/>
      <c r="HC274" s="14"/>
      <c r="HD274" s="14"/>
      <c r="HE274" s="14"/>
      <c r="HF274" s="14"/>
      <c r="HG274" s="14"/>
      <c r="HH274" s="14"/>
      <c r="HI274" s="14"/>
      <c r="HJ274" s="14"/>
      <c r="HK274" s="14"/>
      <c r="HL274" s="14"/>
      <c r="HM274" s="14"/>
      <c r="HN274" s="14"/>
      <c r="HO274" s="14"/>
      <c r="HP274" s="14"/>
      <c r="HQ274" s="14"/>
      <c r="HR274" s="14"/>
      <c r="HS274" s="14"/>
      <c r="HT274" s="14"/>
      <c r="HU274" s="14"/>
      <c r="HV274" s="14"/>
      <c r="HW274" s="14"/>
      <c r="HX274" s="14"/>
      <c r="HY274" s="14"/>
      <c r="HZ274" s="14"/>
      <c r="IA274" s="14"/>
      <c r="IB274" s="14"/>
      <c r="IC274" s="14"/>
      <c r="ID274" s="14"/>
      <c r="IE274" s="14"/>
      <c r="IF274" s="14"/>
      <c r="IG274" s="14"/>
      <c r="IH274" s="14"/>
      <c r="II274" s="14"/>
      <c r="IJ274" s="14"/>
      <c r="IK274" s="14"/>
      <c r="IL274" s="14"/>
      <c r="IM274" s="14"/>
      <c r="IN274" s="14"/>
      <c r="IO274" s="14"/>
      <c r="IP274" s="14"/>
      <c r="IQ274" s="14"/>
      <c r="IR274" s="14"/>
      <c r="IS274" s="14"/>
      <c r="IT274" s="14"/>
      <c r="IU274" s="14"/>
      <c r="IV274" s="14"/>
      <c r="IW274" s="14"/>
    </row>
    <row r="275" spans="1:257" ht="24" customHeight="1">
      <c r="A275" s="91"/>
      <c r="B275" s="90"/>
      <c r="C275" s="87"/>
      <c r="D275" s="73">
        <v>2015</v>
      </c>
      <c r="E275" s="41">
        <f t="shared" si="16"/>
        <v>0</v>
      </c>
      <c r="F275" s="51">
        <v>0</v>
      </c>
      <c r="G275" s="51">
        <v>0</v>
      </c>
      <c r="H275" s="51">
        <v>0</v>
      </c>
      <c r="I275" s="41">
        <v>0</v>
      </c>
      <c r="J275" s="94"/>
      <c r="K275" s="87"/>
      <c r="L275" s="69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  <c r="BK275" s="14"/>
      <c r="BL275" s="14"/>
      <c r="BM275" s="14"/>
      <c r="BN275" s="14"/>
      <c r="BO275" s="14"/>
      <c r="BP275" s="14"/>
      <c r="BQ275" s="14"/>
      <c r="BR275" s="14"/>
      <c r="BS275" s="14"/>
      <c r="BT275" s="14"/>
      <c r="BU275" s="14"/>
      <c r="BV275" s="14"/>
      <c r="BW275" s="14"/>
      <c r="BX275" s="14"/>
      <c r="BY275" s="14"/>
      <c r="BZ275" s="14"/>
      <c r="CA275" s="14"/>
      <c r="CB275" s="14"/>
      <c r="CC275" s="14"/>
      <c r="CD275" s="14"/>
      <c r="CE275" s="14"/>
      <c r="CF275" s="14"/>
      <c r="CG275" s="14"/>
      <c r="CH275" s="14"/>
      <c r="CI275" s="14"/>
      <c r="CJ275" s="14"/>
      <c r="CK275" s="14"/>
      <c r="CL275" s="14"/>
      <c r="CM275" s="14"/>
      <c r="CN275" s="14"/>
      <c r="CO275" s="14"/>
      <c r="CP275" s="14"/>
      <c r="CQ275" s="14"/>
      <c r="CR275" s="14"/>
      <c r="CS275" s="14"/>
      <c r="CT275" s="14"/>
      <c r="CU275" s="14"/>
      <c r="CV275" s="14"/>
      <c r="CW275" s="14"/>
      <c r="CX275" s="14"/>
      <c r="CY275" s="14"/>
      <c r="CZ275" s="14"/>
      <c r="DA275" s="14"/>
      <c r="DB275" s="14"/>
      <c r="DC275" s="14"/>
      <c r="DD275" s="14"/>
      <c r="DE275" s="14"/>
      <c r="DF275" s="14"/>
      <c r="DG275" s="14"/>
      <c r="DH275" s="14"/>
      <c r="DI275" s="14"/>
      <c r="DJ275" s="14"/>
      <c r="DK275" s="14"/>
      <c r="DL275" s="14"/>
      <c r="DM275" s="14"/>
      <c r="DN275" s="14"/>
      <c r="DO275" s="14"/>
      <c r="DP275" s="14"/>
      <c r="DQ275" s="14"/>
      <c r="DR275" s="14"/>
      <c r="DS275" s="14"/>
      <c r="DT275" s="14"/>
      <c r="DU275" s="14"/>
      <c r="DV275" s="14"/>
      <c r="DW275" s="14"/>
      <c r="DX275" s="14"/>
      <c r="DY275" s="14"/>
      <c r="DZ275" s="14"/>
      <c r="EA275" s="14"/>
      <c r="EB275" s="14"/>
      <c r="EC275" s="14"/>
      <c r="ED275" s="14"/>
      <c r="EE275" s="14"/>
      <c r="EF275" s="14"/>
      <c r="EG275" s="14"/>
      <c r="EH275" s="14"/>
      <c r="EI275" s="14"/>
      <c r="EJ275" s="14"/>
      <c r="EK275" s="14"/>
      <c r="EL275" s="14"/>
      <c r="EM275" s="14"/>
      <c r="EN275" s="14"/>
      <c r="EO275" s="14"/>
      <c r="EP275" s="14"/>
      <c r="EQ275" s="14"/>
      <c r="ER275" s="14"/>
      <c r="ES275" s="14"/>
      <c r="ET275" s="14"/>
      <c r="EU275" s="14"/>
      <c r="EV275" s="14"/>
      <c r="EW275" s="14"/>
      <c r="EX275" s="14"/>
      <c r="EY275" s="14"/>
      <c r="EZ275" s="14"/>
      <c r="FA275" s="14"/>
      <c r="FB275" s="14"/>
      <c r="FC275" s="14"/>
      <c r="FD275" s="14"/>
      <c r="FE275" s="14"/>
      <c r="FF275" s="14"/>
      <c r="FG275" s="14"/>
      <c r="FH275" s="14"/>
      <c r="FI275" s="14"/>
      <c r="FJ275" s="14"/>
      <c r="FK275" s="14"/>
      <c r="FL275" s="14"/>
      <c r="FM275" s="14"/>
      <c r="FN275" s="14"/>
      <c r="FO275" s="14"/>
      <c r="FP275" s="14"/>
      <c r="FQ275" s="14"/>
      <c r="FR275" s="14"/>
      <c r="FS275" s="14"/>
      <c r="FT275" s="14"/>
      <c r="FU275" s="14"/>
      <c r="FV275" s="14"/>
      <c r="FW275" s="14"/>
      <c r="FX275" s="14"/>
      <c r="FY275" s="14"/>
      <c r="FZ275" s="14"/>
      <c r="GA275" s="14"/>
      <c r="GB275" s="14"/>
      <c r="GC275" s="14"/>
      <c r="GD275" s="14"/>
      <c r="GE275" s="14"/>
      <c r="GF275" s="14"/>
      <c r="GG275" s="14"/>
      <c r="GH275" s="14"/>
      <c r="GI275" s="14"/>
      <c r="GJ275" s="14"/>
      <c r="GK275" s="14"/>
      <c r="GL275" s="14"/>
      <c r="GM275" s="14"/>
      <c r="GN275" s="14"/>
      <c r="GO275" s="14"/>
      <c r="GP275" s="14"/>
      <c r="GQ275" s="14"/>
      <c r="GR275" s="14"/>
      <c r="GS275" s="14"/>
      <c r="GT275" s="14"/>
      <c r="GU275" s="14"/>
      <c r="GV275" s="14"/>
      <c r="GW275" s="14"/>
      <c r="GX275" s="14"/>
      <c r="GY275" s="14"/>
      <c r="GZ275" s="14"/>
      <c r="HA275" s="14"/>
      <c r="HB275" s="14"/>
      <c r="HC275" s="14"/>
      <c r="HD275" s="14"/>
      <c r="HE275" s="14"/>
      <c r="HF275" s="14"/>
      <c r="HG275" s="14"/>
      <c r="HH275" s="14"/>
      <c r="HI275" s="14"/>
      <c r="HJ275" s="14"/>
      <c r="HK275" s="14"/>
      <c r="HL275" s="14"/>
      <c r="HM275" s="14"/>
      <c r="HN275" s="14"/>
      <c r="HO275" s="14"/>
      <c r="HP275" s="14"/>
      <c r="HQ275" s="14"/>
      <c r="HR275" s="14"/>
      <c r="HS275" s="14"/>
      <c r="HT275" s="14"/>
      <c r="HU275" s="14"/>
      <c r="HV275" s="14"/>
      <c r="HW275" s="14"/>
      <c r="HX275" s="14"/>
      <c r="HY275" s="14"/>
      <c r="HZ275" s="14"/>
      <c r="IA275" s="14"/>
      <c r="IB275" s="14"/>
      <c r="IC275" s="14"/>
      <c r="ID275" s="14"/>
      <c r="IE275" s="14"/>
      <c r="IF275" s="14"/>
      <c r="IG275" s="14"/>
      <c r="IH275" s="14"/>
      <c r="II275" s="14"/>
      <c r="IJ275" s="14"/>
      <c r="IK275" s="14"/>
      <c r="IL275" s="14"/>
      <c r="IM275" s="14"/>
      <c r="IN275" s="14"/>
      <c r="IO275" s="14"/>
      <c r="IP275" s="14"/>
      <c r="IQ275" s="14"/>
      <c r="IR275" s="14"/>
      <c r="IS275" s="14"/>
      <c r="IT275" s="14"/>
      <c r="IU275" s="14"/>
      <c r="IV275" s="14"/>
      <c r="IW275" s="14"/>
    </row>
    <row r="276" spans="1:257" ht="24" customHeight="1">
      <c r="A276" s="91"/>
      <c r="B276" s="90"/>
      <c r="C276" s="87"/>
      <c r="D276" s="73">
        <v>2016</v>
      </c>
      <c r="E276" s="41">
        <f t="shared" si="16"/>
        <v>0</v>
      </c>
      <c r="F276" s="51">
        <v>0</v>
      </c>
      <c r="G276" s="51">
        <v>0</v>
      </c>
      <c r="H276" s="51">
        <v>0</v>
      </c>
      <c r="I276" s="41">
        <v>0</v>
      </c>
      <c r="J276" s="94"/>
      <c r="K276" s="87"/>
      <c r="L276" s="69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  <c r="BK276" s="14"/>
      <c r="BL276" s="14"/>
      <c r="BM276" s="14"/>
      <c r="BN276" s="14"/>
      <c r="BO276" s="14"/>
      <c r="BP276" s="14"/>
      <c r="BQ276" s="14"/>
      <c r="BR276" s="14"/>
      <c r="BS276" s="14"/>
      <c r="BT276" s="14"/>
      <c r="BU276" s="14"/>
      <c r="BV276" s="14"/>
      <c r="BW276" s="14"/>
      <c r="BX276" s="14"/>
      <c r="BY276" s="14"/>
      <c r="BZ276" s="14"/>
      <c r="CA276" s="14"/>
      <c r="CB276" s="14"/>
      <c r="CC276" s="14"/>
      <c r="CD276" s="14"/>
      <c r="CE276" s="14"/>
      <c r="CF276" s="14"/>
      <c r="CG276" s="14"/>
      <c r="CH276" s="14"/>
      <c r="CI276" s="14"/>
      <c r="CJ276" s="14"/>
      <c r="CK276" s="14"/>
      <c r="CL276" s="14"/>
      <c r="CM276" s="14"/>
      <c r="CN276" s="14"/>
      <c r="CO276" s="14"/>
      <c r="CP276" s="14"/>
      <c r="CQ276" s="14"/>
      <c r="CR276" s="14"/>
      <c r="CS276" s="14"/>
      <c r="CT276" s="14"/>
      <c r="CU276" s="14"/>
      <c r="CV276" s="14"/>
      <c r="CW276" s="14"/>
      <c r="CX276" s="14"/>
      <c r="CY276" s="14"/>
      <c r="CZ276" s="14"/>
      <c r="DA276" s="14"/>
      <c r="DB276" s="14"/>
      <c r="DC276" s="14"/>
      <c r="DD276" s="14"/>
      <c r="DE276" s="14"/>
      <c r="DF276" s="14"/>
      <c r="DG276" s="14"/>
      <c r="DH276" s="14"/>
      <c r="DI276" s="14"/>
      <c r="DJ276" s="14"/>
      <c r="DK276" s="14"/>
      <c r="DL276" s="14"/>
      <c r="DM276" s="14"/>
      <c r="DN276" s="14"/>
      <c r="DO276" s="14"/>
      <c r="DP276" s="14"/>
      <c r="DQ276" s="14"/>
      <c r="DR276" s="14"/>
      <c r="DS276" s="14"/>
      <c r="DT276" s="14"/>
      <c r="DU276" s="14"/>
      <c r="DV276" s="14"/>
      <c r="DW276" s="14"/>
      <c r="DX276" s="14"/>
      <c r="DY276" s="14"/>
      <c r="DZ276" s="14"/>
      <c r="EA276" s="14"/>
      <c r="EB276" s="14"/>
      <c r="EC276" s="14"/>
      <c r="ED276" s="14"/>
      <c r="EE276" s="14"/>
      <c r="EF276" s="14"/>
      <c r="EG276" s="14"/>
      <c r="EH276" s="14"/>
      <c r="EI276" s="14"/>
      <c r="EJ276" s="14"/>
      <c r="EK276" s="14"/>
      <c r="EL276" s="14"/>
      <c r="EM276" s="14"/>
      <c r="EN276" s="14"/>
      <c r="EO276" s="14"/>
      <c r="EP276" s="14"/>
      <c r="EQ276" s="14"/>
      <c r="ER276" s="14"/>
      <c r="ES276" s="14"/>
      <c r="ET276" s="14"/>
      <c r="EU276" s="14"/>
      <c r="EV276" s="14"/>
      <c r="EW276" s="14"/>
      <c r="EX276" s="14"/>
      <c r="EY276" s="14"/>
      <c r="EZ276" s="14"/>
      <c r="FA276" s="14"/>
      <c r="FB276" s="14"/>
      <c r="FC276" s="14"/>
      <c r="FD276" s="14"/>
      <c r="FE276" s="14"/>
      <c r="FF276" s="14"/>
      <c r="FG276" s="14"/>
      <c r="FH276" s="14"/>
      <c r="FI276" s="14"/>
      <c r="FJ276" s="14"/>
      <c r="FK276" s="14"/>
      <c r="FL276" s="14"/>
      <c r="FM276" s="14"/>
      <c r="FN276" s="14"/>
      <c r="FO276" s="14"/>
      <c r="FP276" s="14"/>
      <c r="FQ276" s="14"/>
      <c r="FR276" s="14"/>
      <c r="FS276" s="14"/>
      <c r="FT276" s="14"/>
      <c r="FU276" s="14"/>
      <c r="FV276" s="14"/>
      <c r="FW276" s="14"/>
      <c r="FX276" s="14"/>
      <c r="FY276" s="14"/>
      <c r="FZ276" s="14"/>
      <c r="GA276" s="14"/>
      <c r="GB276" s="14"/>
      <c r="GC276" s="14"/>
      <c r="GD276" s="14"/>
      <c r="GE276" s="14"/>
      <c r="GF276" s="14"/>
      <c r="GG276" s="14"/>
      <c r="GH276" s="14"/>
      <c r="GI276" s="14"/>
      <c r="GJ276" s="14"/>
      <c r="GK276" s="14"/>
      <c r="GL276" s="14"/>
      <c r="GM276" s="14"/>
      <c r="GN276" s="14"/>
      <c r="GO276" s="14"/>
      <c r="GP276" s="14"/>
      <c r="GQ276" s="14"/>
      <c r="GR276" s="14"/>
      <c r="GS276" s="14"/>
      <c r="GT276" s="14"/>
      <c r="GU276" s="14"/>
      <c r="GV276" s="14"/>
      <c r="GW276" s="14"/>
      <c r="GX276" s="14"/>
      <c r="GY276" s="14"/>
      <c r="GZ276" s="14"/>
      <c r="HA276" s="14"/>
      <c r="HB276" s="14"/>
      <c r="HC276" s="14"/>
      <c r="HD276" s="14"/>
      <c r="HE276" s="14"/>
      <c r="HF276" s="14"/>
      <c r="HG276" s="14"/>
      <c r="HH276" s="14"/>
      <c r="HI276" s="14"/>
      <c r="HJ276" s="14"/>
      <c r="HK276" s="14"/>
      <c r="HL276" s="14"/>
      <c r="HM276" s="14"/>
      <c r="HN276" s="14"/>
      <c r="HO276" s="14"/>
      <c r="HP276" s="14"/>
      <c r="HQ276" s="14"/>
      <c r="HR276" s="14"/>
      <c r="HS276" s="14"/>
      <c r="HT276" s="14"/>
      <c r="HU276" s="14"/>
      <c r="HV276" s="14"/>
      <c r="HW276" s="14"/>
      <c r="HX276" s="14"/>
      <c r="HY276" s="14"/>
      <c r="HZ276" s="14"/>
      <c r="IA276" s="14"/>
      <c r="IB276" s="14"/>
      <c r="IC276" s="14"/>
      <c r="ID276" s="14"/>
      <c r="IE276" s="14"/>
      <c r="IF276" s="14"/>
      <c r="IG276" s="14"/>
      <c r="IH276" s="14"/>
      <c r="II276" s="14"/>
      <c r="IJ276" s="14"/>
      <c r="IK276" s="14"/>
      <c r="IL276" s="14"/>
      <c r="IM276" s="14"/>
      <c r="IN276" s="14"/>
      <c r="IO276" s="14"/>
      <c r="IP276" s="14"/>
      <c r="IQ276" s="14"/>
      <c r="IR276" s="14"/>
      <c r="IS276" s="14"/>
      <c r="IT276" s="14"/>
      <c r="IU276" s="14"/>
      <c r="IV276" s="14"/>
      <c r="IW276" s="14"/>
    </row>
    <row r="277" spans="1:257" ht="24" customHeight="1">
      <c r="A277" s="91"/>
      <c r="B277" s="90"/>
      <c r="C277" s="87"/>
      <c r="D277" s="73">
        <v>2017</v>
      </c>
      <c r="E277" s="41">
        <f t="shared" si="16"/>
        <v>0</v>
      </c>
      <c r="F277" s="51">
        <v>0</v>
      </c>
      <c r="G277" s="51">
        <v>0</v>
      </c>
      <c r="H277" s="51">
        <v>0</v>
      </c>
      <c r="I277" s="41">
        <v>0</v>
      </c>
      <c r="J277" s="94"/>
      <c r="K277" s="87"/>
      <c r="L277" s="69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  <c r="BK277" s="14"/>
      <c r="BL277" s="14"/>
      <c r="BM277" s="14"/>
      <c r="BN277" s="14"/>
      <c r="BO277" s="14"/>
      <c r="BP277" s="14"/>
      <c r="BQ277" s="14"/>
      <c r="BR277" s="14"/>
      <c r="BS277" s="14"/>
      <c r="BT277" s="14"/>
      <c r="BU277" s="14"/>
      <c r="BV277" s="14"/>
      <c r="BW277" s="14"/>
      <c r="BX277" s="14"/>
      <c r="BY277" s="14"/>
      <c r="BZ277" s="14"/>
      <c r="CA277" s="14"/>
      <c r="CB277" s="14"/>
      <c r="CC277" s="14"/>
      <c r="CD277" s="14"/>
      <c r="CE277" s="14"/>
      <c r="CF277" s="14"/>
      <c r="CG277" s="14"/>
      <c r="CH277" s="14"/>
      <c r="CI277" s="14"/>
      <c r="CJ277" s="14"/>
      <c r="CK277" s="14"/>
      <c r="CL277" s="14"/>
      <c r="CM277" s="14"/>
      <c r="CN277" s="14"/>
      <c r="CO277" s="14"/>
      <c r="CP277" s="14"/>
      <c r="CQ277" s="14"/>
      <c r="CR277" s="14"/>
      <c r="CS277" s="14"/>
      <c r="CT277" s="14"/>
      <c r="CU277" s="14"/>
      <c r="CV277" s="14"/>
      <c r="CW277" s="14"/>
      <c r="CX277" s="14"/>
      <c r="CY277" s="14"/>
      <c r="CZ277" s="14"/>
      <c r="DA277" s="14"/>
      <c r="DB277" s="14"/>
      <c r="DC277" s="14"/>
      <c r="DD277" s="14"/>
      <c r="DE277" s="14"/>
      <c r="DF277" s="14"/>
      <c r="DG277" s="14"/>
      <c r="DH277" s="14"/>
      <c r="DI277" s="14"/>
      <c r="DJ277" s="14"/>
      <c r="DK277" s="14"/>
      <c r="DL277" s="14"/>
      <c r="DM277" s="14"/>
      <c r="DN277" s="14"/>
      <c r="DO277" s="14"/>
      <c r="DP277" s="14"/>
      <c r="DQ277" s="14"/>
      <c r="DR277" s="14"/>
      <c r="DS277" s="14"/>
      <c r="DT277" s="14"/>
      <c r="DU277" s="14"/>
      <c r="DV277" s="14"/>
      <c r="DW277" s="14"/>
      <c r="DX277" s="14"/>
      <c r="DY277" s="14"/>
      <c r="DZ277" s="14"/>
      <c r="EA277" s="14"/>
      <c r="EB277" s="14"/>
      <c r="EC277" s="14"/>
      <c r="ED277" s="14"/>
      <c r="EE277" s="14"/>
      <c r="EF277" s="14"/>
      <c r="EG277" s="14"/>
      <c r="EH277" s="14"/>
      <c r="EI277" s="14"/>
      <c r="EJ277" s="14"/>
      <c r="EK277" s="14"/>
      <c r="EL277" s="14"/>
      <c r="EM277" s="14"/>
      <c r="EN277" s="14"/>
      <c r="EO277" s="14"/>
      <c r="EP277" s="14"/>
      <c r="EQ277" s="14"/>
      <c r="ER277" s="14"/>
      <c r="ES277" s="14"/>
      <c r="ET277" s="14"/>
      <c r="EU277" s="14"/>
      <c r="EV277" s="14"/>
      <c r="EW277" s="14"/>
      <c r="EX277" s="14"/>
      <c r="EY277" s="14"/>
      <c r="EZ277" s="14"/>
      <c r="FA277" s="14"/>
      <c r="FB277" s="14"/>
      <c r="FC277" s="14"/>
      <c r="FD277" s="14"/>
      <c r="FE277" s="14"/>
      <c r="FF277" s="14"/>
      <c r="FG277" s="14"/>
      <c r="FH277" s="14"/>
      <c r="FI277" s="14"/>
      <c r="FJ277" s="14"/>
      <c r="FK277" s="14"/>
      <c r="FL277" s="14"/>
      <c r="FM277" s="14"/>
      <c r="FN277" s="14"/>
      <c r="FO277" s="14"/>
      <c r="FP277" s="14"/>
      <c r="FQ277" s="14"/>
      <c r="FR277" s="14"/>
      <c r="FS277" s="14"/>
      <c r="FT277" s="14"/>
      <c r="FU277" s="14"/>
      <c r="FV277" s="14"/>
      <c r="FW277" s="14"/>
      <c r="FX277" s="14"/>
      <c r="FY277" s="14"/>
      <c r="FZ277" s="14"/>
      <c r="GA277" s="14"/>
      <c r="GB277" s="14"/>
      <c r="GC277" s="14"/>
      <c r="GD277" s="14"/>
      <c r="GE277" s="14"/>
      <c r="GF277" s="14"/>
      <c r="GG277" s="14"/>
      <c r="GH277" s="14"/>
      <c r="GI277" s="14"/>
      <c r="GJ277" s="14"/>
      <c r="GK277" s="14"/>
      <c r="GL277" s="14"/>
      <c r="GM277" s="14"/>
      <c r="GN277" s="14"/>
      <c r="GO277" s="14"/>
      <c r="GP277" s="14"/>
      <c r="GQ277" s="14"/>
      <c r="GR277" s="14"/>
      <c r="GS277" s="14"/>
      <c r="GT277" s="14"/>
      <c r="GU277" s="14"/>
      <c r="GV277" s="14"/>
      <c r="GW277" s="14"/>
      <c r="GX277" s="14"/>
      <c r="GY277" s="14"/>
      <c r="GZ277" s="14"/>
      <c r="HA277" s="14"/>
      <c r="HB277" s="14"/>
      <c r="HC277" s="14"/>
      <c r="HD277" s="14"/>
      <c r="HE277" s="14"/>
      <c r="HF277" s="14"/>
      <c r="HG277" s="14"/>
      <c r="HH277" s="14"/>
      <c r="HI277" s="14"/>
      <c r="HJ277" s="14"/>
      <c r="HK277" s="14"/>
      <c r="HL277" s="14"/>
      <c r="HM277" s="14"/>
      <c r="HN277" s="14"/>
      <c r="HO277" s="14"/>
      <c r="HP277" s="14"/>
      <c r="HQ277" s="14"/>
      <c r="HR277" s="14"/>
      <c r="HS277" s="14"/>
      <c r="HT277" s="14"/>
      <c r="HU277" s="14"/>
      <c r="HV277" s="14"/>
      <c r="HW277" s="14"/>
      <c r="HX277" s="14"/>
      <c r="HY277" s="14"/>
      <c r="HZ277" s="14"/>
      <c r="IA277" s="14"/>
      <c r="IB277" s="14"/>
      <c r="IC277" s="14"/>
      <c r="ID277" s="14"/>
      <c r="IE277" s="14"/>
      <c r="IF277" s="14"/>
      <c r="IG277" s="14"/>
      <c r="IH277" s="14"/>
      <c r="II277" s="14"/>
      <c r="IJ277" s="14"/>
      <c r="IK277" s="14"/>
      <c r="IL277" s="14"/>
      <c r="IM277" s="14"/>
      <c r="IN277" s="14"/>
      <c r="IO277" s="14"/>
      <c r="IP277" s="14"/>
      <c r="IQ277" s="14"/>
      <c r="IR277" s="14"/>
      <c r="IS277" s="14"/>
      <c r="IT277" s="14"/>
      <c r="IU277" s="14"/>
      <c r="IV277" s="14"/>
      <c r="IW277" s="14"/>
    </row>
    <row r="278" spans="1:257" ht="24" customHeight="1">
      <c r="A278" s="91"/>
      <c r="B278" s="90"/>
      <c r="C278" s="87"/>
      <c r="D278" s="73">
        <v>2018</v>
      </c>
      <c r="E278" s="41">
        <f t="shared" si="16"/>
        <v>0</v>
      </c>
      <c r="F278" s="51">
        <v>0</v>
      </c>
      <c r="G278" s="51">
        <v>0</v>
      </c>
      <c r="H278" s="51">
        <v>0</v>
      </c>
      <c r="I278" s="41">
        <v>0</v>
      </c>
      <c r="J278" s="94"/>
      <c r="K278" s="87"/>
      <c r="L278" s="69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  <c r="BK278" s="14"/>
      <c r="BL278" s="14"/>
      <c r="BM278" s="14"/>
      <c r="BN278" s="14"/>
      <c r="BO278" s="14"/>
      <c r="BP278" s="14"/>
      <c r="BQ278" s="14"/>
      <c r="BR278" s="14"/>
      <c r="BS278" s="14"/>
      <c r="BT278" s="14"/>
      <c r="BU278" s="14"/>
      <c r="BV278" s="14"/>
      <c r="BW278" s="14"/>
      <c r="BX278" s="14"/>
      <c r="BY278" s="14"/>
      <c r="BZ278" s="14"/>
      <c r="CA278" s="14"/>
      <c r="CB278" s="14"/>
      <c r="CC278" s="14"/>
      <c r="CD278" s="14"/>
      <c r="CE278" s="14"/>
      <c r="CF278" s="14"/>
      <c r="CG278" s="14"/>
      <c r="CH278" s="14"/>
      <c r="CI278" s="14"/>
      <c r="CJ278" s="14"/>
      <c r="CK278" s="14"/>
      <c r="CL278" s="14"/>
      <c r="CM278" s="14"/>
      <c r="CN278" s="14"/>
      <c r="CO278" s="14"/>
      <c r="CP278" s="14"/>
      <c r="CQ278" s="14"/>
      <c r="CR278" s="14"/>
      <c r="CS278" s="14"/>
      <c r="CT278" s="14"/>
      <c r="CU278" s="14"/>
      <c r="CV278" s="14"/>
      <c r="CW278" s="14"/>
      <c r="CX278" s="14"/>
      <c r="CY278" s="14"/>
      <c r="CZ278" s="14"/>
      <c r="DA278" s="14"/>
      <c r="DB278" s="14"/>
      <c r="DC278" s="14"/>
      <c r="DD278" s="14"/>
      <c r="DE278" s="14"/>
      <c r="DF278" s="14"/>
      <c r="DG278" s="14"/>
      <c r="DH278" s="14"/>
      <c r="DI278" s="14"/>
      <c r="DJ278" s="14"/>
      <c r="DK278" s="14"/>
      <c r="DL278" s="14"/>
      <c r="DM278" s="14"/>
      <c r="DN278" s="14"/>
      <c r="DO278" s="14"/>
      <c r="DP278" s="14"/>
      <c r="DQ278" s="14"/>
      <c r="DR278" s="14"/>
      <c r="DS278" s="14"/>
      <c r="DT278" s="14"/>
      <c r="DU278" s="14"/>
      <c r="DV278" s="14"/>
      <c r="DW278" s="14"/>
      <c r="DX278" s="14"/>
      <c r="DY278" s="14"/>
      <c r="DZ278" s="14"/>
      <c r="EA278" s="14"/>
      <c r="EB278" s="14"/>
      <c r="EC278" s="14"/>
      <c r="ED278" s="14"/>
      <c r="EE278" s="14"/>
      <c r="EF278" s="14"/>
      <c r="EG278" s="14"/>
      <c r="EH278" s="14"/>
      <c r="EI278" s="14"/>
      <c r="EJ278" s="14"/>
      <c r="EK278" s="14"/>
      <c r="EL278" s="14"/>
      <c r="EM278" s="14"/>
      <c r="EN278" s="14"/>
      <c r="EO278" s="14"/>
      <c r="EP278" s="14"/>
      <c r="EQ278" s="14"/>
      <c r="ER278" s="14"/>
      <c r="ES278" s="14"/>
      <c r="ET278" s="14"/>
      <c r="EU278" s="14"/>
      <c r="EV278" s="14"/>
      <c r="EW278" s="14"/>
      <c r="EX278" s="14"/>
      <c r="EY278" s="14"/>
      <c r="EZ278" s="14"/>
      <c r="FA278" s="14"/>
      <c r="FB278" s="14"/>
      <c r="FC278" s="14"/>
      <c r="FD278" s="14"/>
      <c r="FE278" s="14"/>
      <c r="FF278" s="14"/>
      <c r="FG278" s="14"/>
      <c r="FH278" s="14"/>
      <c r="FI278" s="14"/>
      <c r="FJ278" s="14"/>
      <c r="FK278" s="14"/>
      <c r="FL278" s="14"/>
      <c r="FM278" s="14"/>
      <c r="FN278" s="14"/>
      <c r="FO278" s="14"/>
      <c r="FP278" s="14"/>
      <c r="FQ278" s="14"/>
      <c r="FR278" s="14"/>
      <c r="FS278" s="14"/>
      <c r="FT278" s="14"/>
      <c r="FU278" s="14"/>
      <c r="FV278" s="14"/>
      <c r="FW278" s="14"/>
      <c r="FX278" s="14"/>
      <c r="FY278" s="14"/>
      <c r="FZ278" s="14"/>
      <c r="GA278" s="14"/>
      <c r="GB278" s="14"/>
      <c r="GC278" s="14"/>
      <c r="GD278" s="14"/>
      <c r="GE278" s="14"/>
      <c r="GF278" s="14"/>
      <c r="GG278" s="14"/>
      <c r="GH278" s="14"/>
      <c r="GI278" s="14"/>
      <c r="GJ278" s="14"/>
      <c r="GK278" s="14"/>
      <c r="GL278" s="14"/>
      <c r="GM278" s="14"/>
      <c r="GN278" s="14"/>
      <c r="GO278" s="14"/>
      <c r="GP278" s="14"/>
      <c r="GQ278" s="14"/>
      <c r="GR278" s="14"/>
      <c r="GS278" s="14"/>
      <c r="GT278" s="14"/>
      <c r="GU278" s="14"/>
      <c r="GV278" s="14"/>
      <c r="GW278" s="14"/>
      <c r="GX278" s="14"/>
      <c r="GY278" s="14"/>
      <c r="GZ278" s="14"/>
      <c r="HA278" s="14"/>
      <c r="HB278" s="14"/>
      <c r="HC278" s="14"/>
      <c r="HD278" s="14"/>
      <c r="HE278" s="14"/>
      <c r="HF278" s="14"/>
      <c r="HG278" s="14"/>
      <c r="HH278" s="14"/>
      <c r="HI278" s="14"/>
      <c r="HJ278" s="14"/>
      <c r="HK278" s="14"/>
      <c r="HL278" s="14"/>
      <c r="HM278" s="14"/>
      <c r="HN278" s="14"/>
      <c r="HO278" s="14"/>
      <c r="HP278" s="14"/>
      <c r="HQ278" s="14"/>
      <c r="HR278" s="14"/>
      <c r="HS278" s="14"/>
      <c r="HT278" s="14"/>
      <c r="HU278" s="14"/>
      <c r="HV278" s="14"/>
      <c r="HW278" s="14"/>
      <c r="HX278" s="14"/>
      <c r="HY278" s="14"/>
      <c r="HZ278" s="14"/>
      <c r="IA278" s="14"/>
      <c r="IB278" s="14"/>
      <c r="IC278" s="14"/>
      <c r="ID278" s="14"/>
      <c r="IE278" s="14"/>
      <c r="IF278" s="14"/>
      <c r="IG278" s="14"/>
      <c r="IH278" s="14"/>
      <c r="II278" s="14"/>
      <c r="IJ278" s="14"/>
      <c r="IK278" s="14"/>
      <c r="IL278" s="14"/>
      <c r="IM278" s="14"/>
      <c r="IN278" s="14"/>
      <c r="IO278" s="14"/>
      <c r="IP278" s="14"/>
      <c r="IQ278" s="14"/>
      <c r="IR278" s="14"/>
      <c r="IS278" s="14"/>
      <c r="IT278" s="14"/>
      <c r="IU278" s="14"/>
      <c r="IV278" s="14"/>
      <c r="IW278" s="14"/>
    </row>
    <row r="279" spans="1:257" ht="24" customHeight="1">
      <c r="A279" s="91"/>
      <c r="B279" s="90"/>
      <c r="C279" s="87"/>
      <c r="D279" s="73">
        <v>2019</v>
      </c>
      <c r="E279" s="41">
        <f t="shared" si="16"/>
        <v>0</v>
      </c>
      <c r="F279" s="51">
        <v>0</v>
      </c>
      <c r="G279" s="51">
        <v>0</v>
      </c>
      <c r="H279" s="51">
        <v>0</v>
      </c>
      <c r="I279" s="41">
        <v>0</v>
      </c>
      <c r="J279" s="94"/>
      <c r="K279" s="87"/>
      <c r="L279" s="69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  <c r="BK279" s="14"/>
      <c r="BL279" s="14"/>
      <c r="BM279" s="14"/>
      <c r="BN279" s="14"/>
      <c r="BO279" s="14"/>
      <c r="BP279" s="14"/>
      <c r="BQ279" s="14"/>
      <c r="BR279" s="14"/>
      <c r="BS279" s="14"/>
      <c r="BT279" s="14"/>
      <c r="BU279" s="14"/>
      <c r="BV279" s="14"/>
      <c r="BW279" s="14"/>
      <c r="BX279" s="14"/>
      <c r="BY279" s="14"/>
      <c r="BZ279" s="14"/>
      <c r="CA279" s="14"/>
      <c r="CB279" s="14"/>
      <c r="CC279" s="14"/>
      <c r="CD279" s="14"/>
      <c r="CE279" s="14"/>
      <c r="CF279" s="14"/>
      <c r="CG279" s="14"/>
      <c r="CH279" s="14"/>
      <c r="CI279" s="14"/>
      <c r="CJ279" s="14"/>
      <c r="CK279" s="14"/>
      <c r="CL279" s="14"/>
      <c r="CM279" s="14"/>
      <c r="CN279" s="14"/>
      <c r="CO279" s="14"/>
      <c r="CP279" s="14"/>
      <c r="CQ279" s="14"/>
      <c r="CR279" s="14"/>
      <c r="CS279" s="14"/>
      <c r="CT279" s="14"/>
      <c r="CU279" s="14"/>
      <c r="CV279" s="14"/>
      <c r="CW279" s="14"/>
      <c r="CX279" s="14"/>
      <c r="CY279" s="14"/>
      <c r="CZ279" s="14"/>
      <c r="DA279" s="14"/>
      <c r="DB279" s="14"/>
      <c r="DC279" s="14"/>
      <c r="DD279" s="14"/>
      <c r="DE279" s="14"/>
      <c r="DF279" s="14"/>
      <c r="DG279" s="14"/>
      <c r="DH279" s="14"/>
      <c r="DI279" s="14"/>
      <c r="DJ279" s="14"/>
      <c r="DK279" s="14"/>
      <c r="DL279" s="14"/>
      <c r="DM279" s="14"/>
      <c r="DN279" s="14"/>
      <c r="DO279" s="14"/>
      <c r="DP279" s="14"/>
      <c r="DQ279" s="14"/>
      <c r="DR279" s="14"/>
      <c r="DS279" s="14"/>
      <c r="DT279" s="14"/>
      <c r="DU279" s="14"/>
      <c r="DV279" s="14"/>
      <c r="DW279" s="14"/>
      <c r="DX279" s="14"/>
      <c r="DY279" s="14"/>
      <c r="DZ279" s="14"/>
      <c r="EA279" s="14"/>
      <c r="EB279" s="14"/>
      <c r="EC279" s="14"/>
      <c r="ED279" s="14"/>
      <c r="EE279" s="14"/>
      <c r="EF279" s="14"/>
      <c r="EG279" s="14"/>
      <c r="EH279" s="14"/>
      <c r="EI279" s="14"/>
      <c r="EJ279" s="14"/>
      <c r="EK279" s="14"/>
      <c r="EL279" s="14"/>
      <c r="EM279" s="14"/>
      <c r="EN279" s="14"/>
      <c r="EO279" s="14"/>
      <c r="EP279" s="14"/>
      <c r="EQ279" s="14"/>
      <c r="ER279" s="14"/>
      <c r="ES279" s="14"/>
      <c r="ET279" s="14"/>
      <c r="EU279" s="14"/>
      <c r="EV279" s="14"/>
      <c r="EW279" s="14"/>
      <c r="EX279" s="14"/>
      <c r="EY279" s="14"/>
      <c r="EZ279" s="14"/>
      <c r="FA279" s="14"/>
      <c r="FB279" s="14"/>
      <c r="FC279" s="14"/>
      <c r="FD279" s="14"/>
      <c r="FE279" s="14"/>
      <c r="FF279" s="14"/>
      <c r="FG279" s="14"/>
      <c r="FH279" s="14"/>
      <c r="FI279" s="14"/>
      <c r="FJ279" s="14"/>
      <c r="FK279" s="14"/>
      <c r="FL279" s="14"/>
      <c r="FM279" s="14"/>
      <c r="FN279" s="14"/>
      <c r="FO279" s="14"/>
      <c r="FP279" s="14"/>
      <c r="FQ279" s="14"/>
      <c r="FR279" s="14"/>
      <c r="FS279" s="14"/>
      <c r="FT279" s="14"/>
      <c r="FU279" s="14"/>
      <c r="FV279" s="14"/>
      <c r="FW279" s="14"/>
      <c r="FX279" s="14"/>
      <c r="FY279" s="14"/>
      <c r="FZ279" s="14"/>
      <c r="GA279" s="14"/>
      <c r="GB279" s="14"/>
      <c r="GC279" s="14"/>
      <c r="GD279" s="14"/>
      <c r="GE279" s="14"/>
      <c r="GF279" s="14"/>
      <c r="GG279" s="14"/>
      <c r="GH279" s="14"/>
      <c r="GI279" s="14"/>
      <c r="GJ279" s="14"/>
      <c r="GK279" s="14"/>
      <c r="GL279" s="14"/>
      <c r="GM279" s="14"/>
      <c r="GN279" s="14"/>
      <c r="GO279" s="14"/>
      <c r="GP279" s="14"/>
      <c r="GQ279" s="14"/>
      <c r="GR279" s="14"/>
      <c r="GS279" s="14"/>
      <c r="GT279" s="14"/>
      <c r="GU279" s="14"/>
      <c r="GV279" s="14"/>
      <c r="GW279" s="14"/>
      <c r="GX279" s="14"/>
      <c r="GY279" s="14"/>
      <c r="GZ279" s="14"/>
      <c r="HA279" s="14"/>
      <c r="HB279" s="14"/>
      <c r="HC279" s="14"/>
      <c r="HD279" s="14"/>
      <c r="HE279" s="14"/>
      <c r="HF279" s="14"/>
      <c r="HG279" s="14"/>
      <c r="HH279" s="14"/>
      <c r="HI279" s="14"/>
      <c r="HJ279" s="14"/>
      <c r="HK279" s="14"/>
      <c r="HL279" s="14"/>
      <c r="HM279" s="14"/>
      <c r="HN279" s="14"/>
      <c r="HO279" s="14"/>
      <c r="HP279" s="14"/>
      <c r="HQ279" s="14"/>
      <c r="HR279" s="14"/>
      <c r="HS279" s="14"/>
      <c r="HT279" s="14"/>
      <c r="HU279" s="14"/>
      <c r="HV279" s="14"/>
      <c r="HW279" s="14"/>
      <c r="HX279" s="14"/>
      <c r="HY279" s="14"/>
      <c r="HZ279" s="14"/>
      <c r="IA279" s="14"/>
      <c r="IB279" s="14"/>
      <c r="IC279" s="14"/>
      <c r="ID279" s="14"/>
      <c r="IE279" s="14"/>
      <c r="IF279" s="14"/>
      <c r="IG279" s="14"/>
      <c r="IH279" s="14"/>
      <c r="II279" s="14"/>
      <c r="IJ279" s="14"/>
      <c r="IK279" s="14"/>
      <c r="IL279" s="14"/>
      <c r="IM279" s="14"/>
      <c r="IN279" s="14"/>
      <c r="IO279" s="14"/>
      <c r="IP279" s="14"/>
      <c r="IQ279" s="14"/>
      <c r="IR279" s="14"/>
      <c r="IS279" s="14"/>
      <c r="IT279" s="14"/>
      <c r="IU279" s="14"/>
      <c r="IV279" s="14"/>
      <c r="IW279" s="14"/>
    </row>
    <row r="280" spans="1:257" ht="24" customHeight="1">
      <c r="A280" s="91"/>
      <c r="B280" s="90"/>
      <c r="C280" s="87"/>
      <c r="D280" s="73">
        <v>2020</v>
      </c>
      <c r="E280" s="41">
        <f t="shared" si="16"/>
        <v>0</v>
      </c>
      <c r="F280" s="51">
        <v>0</v>
      </c>
      <c r="G280" s="51">
        <v>0</v>
      </c>
      <c r="H280" s="51">
        <v>0</v>
      </c>
      <c r="I280" s="41">
        <v>0</v>
      </c>
      <c r="J280" s="94"/>
      <c r="K280" s="87"/>
      <c r="L280" s="69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  <c r="BK280" s="14"/>
      <c r="BL280" s="14"/>
      <c r="BM280" s="14"/>
      <c r="BN280" s="14"/>
      <c r="BO280" s="14"/>
      <c r="BP280" s="14"/>
      <c r="BQ280" s="14"/>
      <c r="BR280" s="14"/>
      <c r="BS280" s="14"/>
      <c r="BT280" s="14"/>
      <c r="BU280" s="14"/>
      <c r="BV280" s="14"/>
      <c r="BW280" s="14"/>
      <c r="BX280" s="14"/>
      <c r="BY280" s="14"/>
      <c r="BZ280" s="14"/>
      <c r="CA280" s="14"/>
      <c r="CB280" s="14"/>
      <c r="CC280" s="14"/>
      <c r="CD280" s="14"/>
      <c r="CE280" s="14"/>
      <c r="CF280" s="14"/>
      <c r="CG280" s="14"/>
      <c r="CH280" s="14"/>
      <c r="CI280" s="14"/>
      <c r="CJ280" s="14"/>
      <c r="CK280" s="14"/>
      <c r="CL280" s="14"/>
      <c r="CM280" s="14"/>
      <c r="CN280" s="14"/>
      <c r="CO280" s="14"/>
      <c r="CP280" s="14"/>
      <c r="CQ280" s="14"/>
      <c r="CR280" s="14"/>
      <c r="CS280" s="14"/>
      <c r="CT280" s="14"/>
      <c r="CU280" s="14"/>
      <c r="CV280" s="14"/>
      <c r="CW280" s="14"/>
      <c r="CX280" s="14"/>
      <c r="CY280" s="14"/>
      <c r="CZ280" s="14"/>
      <c r="DA280" s="14"/>
      <c r="DB280" s="14"/>
      <c r="DC280" s="14"/>
      <c r="DD280" s="14"/>
      <c r="DE280" s="14"/>
      <c r="DF280" s="14"/>
      <c r="DG280" s="14"/>
      <c r="DH280" s="14"/>
      <c r="DI280" s="14"/>
      <c r="DJ280" s="14"/>
      <c r="DK280" s="14"/>
      <c r="DL280" s="14"/>
      <c r="DM280" s="14"/>
      <c r="DN280" s="14"/>
      <c r="DO280" s="14"/>
      <c r="DP280" s="14"/>
      <c r="DQ280" s="14"/>
      <c r="DR280" s="14"/>
      <c r="DS280" s="14"/>
      <c r="DT280" s="14"/>
      <c r="DU280" s="14"/>
      <c r="DV280" s="14"/>
      <c r="DW280" s="14"/>
      <c r="DX280" s="14"/>
      <c r="DY280" s="14"/>
      <c r="DZ280" s="14"/>
      <c r="EA280" s="14"/>
      <c r="EB280" s="14"/>
      <c r="EC280" s="14"/>
      <c r="ED280" s="14"/>
      <c r="EE280" s="14"/>
      <c r="EF280" s="14"/>
      <c r="EG280" s="14"/>
      <c r="EH280" s="14"/>
      <c r="EI280" s="14"/>
      <c r="EJ280" s="14"/>
      <c r="EK280" s="14"/>
      <c r="EL280" s="14"/>
      <c r="EM280" s="14"/>
      <c r="EN280" s="14"/>
      <c r="EO280" s="14"/>
      <c r="EP280" s="14"/>
      <c r="EQ280" s="14"/>
      <c r="ER280" s="14"/>
      <c r="ES280" s="14"/>
      <c r="ET280" s="14"/>
      <c r="EU280" s="14"/>
      <c r="EV280" s="14"/>
      <c r="EW280" s="14"/>
      <c r="EX280" s="14"/>
      <c r="EY280" s="14"/>
      <c r="EZ280" s="14"/>
      <c r="FA280" s="14"/>
      <c r="FB280" s="14"/>
      <c r="FC280" s="14"/>
      <c r="FD280" s="14"/>
      <c r="FE280" s="14"/>
      <c r="FF280" s="14"/>
      <c r="FG280" s="14"/>
      <c r="FH280" s="14"/>
      <c r="FI280" s="14"/>
      <c r="FJ280" s="14"/>
      <c r="FK280" s="14"/>
      <c r="FL280" s="14"/>
      <c r="FM280" s="14"/>
      <c r="FN280" s="14"/>
      <c r="FO280" s="14"/>
      <c r="FP280" s="14"/>
      <c r="FQ280" s="14"/>
      <c r="FR280" s="14"/>
      <c r="FS280" s="14"/>
      <c r="FT280" s="14"/>
      <c r="FU280" s="14"/>
      <c r="FV280" s="14"/>
      <c r="FW280" s="14"/>
      <c r="FX280" s="14"/>
      <c r="FY280" s="14"/>
      <c r="FZ280" s="14"/>
      <c r="GA280" s="14"/>
      <c r="GB280" s="14"/>
      <c r="GC280" s="14"/>
      <c r="GD280" s="14"/>
      <c r="GE280" s="14"/>
      <c r="GF280" s="14"/>
      <c r="GG280" s="14"/>
      <c r="GH280" s="14"/>
      <c r="GI280" s="14"/>
      <c r="GJ280" s="14"/>
      <c r="GK280" s="14"/>
      <c r="GL280" s="14"/>
      <c r="GM280" s="14"/>
      <c r="GN280" s="14"/>
      <c r="GO280" s="14"/>
      <c r="GP280" s="14"/>
      <c r="GQ280" s="14"/>
      <c r="GR280" s="14"/>
      <c r="GS280" s="14"/>
      <c r="GT280" s="14"/>
      <c r="GU280" s="14"/>
      <c r="GV280" s="14"/>
      <c r="GW280" s="14"/>
      <c r="GX280" s="14"/>
      <c r="GY280" s="14"/>
      <c r="GZ280" s="14"/>
      <c r="HA280" s="14"/>
      <c r="HB280" s="14"/>
      <c r="HC280" s="14"/>
      <c r="HD280" s="14"/>
      <c r="HE280" s="14"/>
      <c r="HF280" s="14"/>
      <c r="HG280" s="14"/>
      <c r="HH280" s="14"/>
      <c r="HI280" s="14"/>
      <c r="HJ280" s="14"/>
      <c r="HK280" s="14"/>
      <c r="HL280" s="14"/>
      <c r="HM280" s="14"/>
      <c r="HN280" s="14"/>
      <c r="HO280" s="14"/>
      <c r="HP280" s="14"/>
      <c r="HQ280" s="14"/>
      <c r="HR280" s="14"/>
      <c r="HS280" s="14"/>
      <c r="HT280" s="14"/>
      <c r="HU280" s="14"/>
      <c r="HV280" s="14"/>
      <c r="HW280" s="14"/>
      <c r="HX280" s="14"/>
      <c r="HY280" s="14"/>
      <c r="HZ280" s="14"/>
      <c r="IA280" s="14"/>
      <c r="IB280" s="14"/>
      <c r="IC280" s="14"/>
      <c r="ID280" s="14"/>
      <c r="IE280" s="14"/>
      <c r="IF280" s="14"/>
      <c r="IG280" s="14"/>
      <c r="IH280" s="14"/>
      <c r="II280" s="14"/>
      <c r="IJ280" s="14"/>
      <c r="IK280" s="14"/>
      <c r="IL280" s="14"/>
      <c r="IM280" s="14"/>
      <c r="IN280" s="14"/>
      <c r="IO280" s="14"/>
      <c r="IP280" s="14"/>
      <c r="IQ280" s="14"/>
      <c r="IR280" s="14"/>
      <c r="IS280" s="14"/>
      <c r="IT280" s="14"/>
      <c r="IU280" s="14"/>
      <c r="IV280" s="14"/>
      <c r="IW280" s="14"/>
    </row>
    <row r="281" spans="1:257" ht="24" customHeight="1">
      <c r="A281" s="91"/>
      <c r="B281" s="90"/>
      <c r="C281" s="87"/>
      <c r="D281" s="73">
        <v>2021</v>
      </c>
      <c r="E281" s="41">
        <f t="shared" si="16"/>
        <v>682.59999999999991</v>
      </c>
      <c r="F281" s="51">
        <v>466.9</v>
      </c>
      <c r="G281" s="51">
        <v>147.4</v>
      </c>
      <c r="H281" s="51">
        <f>8.2+60.1</f>
        <v>68.3</v>
      </c>
      <c r="I281" s="41">
        <v>0</v>
      </c>
      <c r="J281" s="94"/>
      <c r="K281" s="87"/>
      <c r="L281" s="69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  <c r="BK281" s="14"/>
      <c r="BL281" s="14"/>
      <c r="BM281" s="14"/>
      <c r="BN281" s="14"/>
      <c r="BO281" s="14"/>
      <c r="BP281" s="14"/>
      <c r="BQ281" s="14"/>
      <c r="BR281" s="14"/>
      <c r="BS281" s="14"/>
      <c r="BT281" s="14"/>
      <c r="BU281" s="14"/>
      <c r="BV281" s="14"/>
      <c r="BW281" s="14"/>
      <c r="BX281" s="14"/>
      <c r="BY281" s="14"/>
      <c r="BZ281" s="14"/>
      <c r="CA281" s="14"/>
      <c r="CB281" s="14"/>
      <c r="CC281" s="14"/>
      <c r="CD281" s="14"/>
      <c r="CE281" s="14"/>
      <c r="CF281" s="14"/>
      <c r="CG281" s="14"/>
      <c r="CH281" s="14"/>
      <c r="CI281" s="14"/>
      <c r="CJ281" s="14"/>
      <c r="CK281" s="14"/>
      <c r="CL281" s="14"/>
      <c r="CM281" s="14"/>
      <c r="CN281" s="14"/>
      <c r="CO281" s="14"/>
      <c r="CP281" s="14"/>
      <c r="CQ281" s="14"/>
      <c r="CR281" s="14"/>
      <c r="CS281" s="14"/>
      <c r="CT281" s="14"/>
      <c r="CU281" s="14"/>
      <c r="CV281" s="14"/>
      <c r="CW281" s="14"/>
      <c r="CX281" s="14"/>
      <c r="CY281" s="14"/>
      <c r="CZ281" s="14"/>
      <c r="DA281" s="14"/>
      <c r="DB281" s="14"/>
      <c r="DC281" s="14"/>
      <c r="DD281" s="14"/>
      <c r="DE281" s="14"/>
      <c r="DF281" s="14"/>
      <c r="DG281" s="14"/>
      <c r="DH281" s="14"/>
      <c r="DI281" s="14"/>
      <c r="DJ281" s="14"/>
      <c r="DK281" s="14"/>
      <c r="DL281" s="14"/>
      <c r="DM281" s="14"/>
      <c r="DN281" s="14"/>
      <c r="DO281" s="14"/>
      <c r="DP281" s="14"/>
      <c r="DQ281" s="14"/>
      <c r="DR281" s="14"/>
      <c r="DS281" s="14"/>
      <c r="DT281" s="14"/>
      <c r="DU281" s="14"/>
      <c r="DV281" s="14"/>
      <c r="DW281" s="14"/>
      <c r="DX281" s="14"/>
      <c r="DY281" s="14"/>
      <c r="DZ281" s="14"/>
      <c r="EA281" s="14"/>
      <c r="EB281" s="14"/>
      <c r="EC281" s="14"/>
      <c r="ED281" s="14"/>
      <c r="EE281" s="14"/>
      <c r="EF281" s="14"/>
      <c r="EG281" s="14"/>
      <c r="EH281" s="14"/>
      <c r="EI281" s="14"/>
      <c r="EJ281" s="14"/>
      <c r="EK281" s="14"/>
      <c r="EL281" s="14"/>
      <c r="EM281" s="14"/>
      <c r="EN281" s="14"/>
      <c r="EO281" s="14"/>
      <c r="EP281" s="14"/>
      <c r="EQ281" s="14"/>
      <c r="ER281" s="14"/>
      <c r="ES281" s="14"/>
      <c r="ET281" s="14"/>
      <c r="EU281" s="14"/>
      <c r="EV281" s="14"/>
      <c r="EW281" s="14"/>
      <c r="EX281" s="14"/>
      <c r="EY281" s="14"/>
      <c r="EZ281" s="14"/>
      <c r="FA281" s="14"/>
      <c r="FB281" s="14"/>
      <c r="FC281" s="14"/>
      <c r="FD281" s="14"/>
      <c r="FE281" s="14"/>
      <c r="FF281" s="14"/>
      <c r="FG281" s="14"/>
      <c r="FH281" s="14"/>
      <c r="FI281" s="14"/>
      <c r="FJ281" s="14"/>
      <c r="FK281" s="14"/>
      <c r="FL281" s="14"/>
      <c r="FM281" s="14"/>
      <c r="FN281" s="14"/>
      <c r="FO281" s="14"/>
      <c r="FP281" s="14"/>
      <c r="FQ281" s="14"/>
      <c r="FR281" s="14"/>
      <c r="FS281" s="14"/>
      <c r="FT281" s="14"/>
      <c r="FU281" s="14"/>
      <c r="FV281" s="14"/>
      <c r="FW281" s="14"/>
      <c r="FX281" s="14"/>
      <c r="FY281" s="14"/>
      <c r="FZ281" s="14"/>
      <c r="GA281" s="14"/>
      <c r="GB281" s="14"/>
      <c r="GC281" s="14"/>
      <c r="GD281" s="14"/>
      <c r="GE281" s="14"/>
      <c r="GF281" s="14"/>
      <c r="GG281" s="14"/>
      <c r="GH281" s="14"/>
      <c r="GI281" s="14"/>
      <c r="GJ281" s="14"/>
      <c r="GK281" s="14"/>
      <c r="GL281" s="14"/>
      <c r="GM281" s="14"/>
      <c r="GN281" s="14"/>
      <c r="GO281" s="14"/>
      <c r="GP281" s="14"/>
      <c r="GQ281" s="14"/>
      <c r="GR281" s="14"/>
      <c r="GS281" s="14"/>
      <c r="GT281" s="14"/>
      <c r="GU281" s="14"/>
      <c r="GV281" s="14"/>
      <c r="GW281" s="14"/>
      <c r="GX281" s="14"/>
      <c r="GY281" s="14"/>
      <c r="GZ281" s="14"/>
      <c r="HA281" s="14"/>
      <c r="HB281" s="14"/>
      <c r="HC281" s="14"/>
      <c r="HD281" s="14"/>
      <c r="HE281" s="14"/>
      <c r="HF281" s="14"/>
      <c r="HG281" s="14"/>
      <c r="HH281" s="14"/>
      <c r="HI281" s="14"/>
      <c r="HJ281" s="14"/>
      <c r="HK281" s="14"/>
      <c r="HL281" s="14"/>
      <c r="HM281" s="14"/>
      <c r="HN281" s="14"/>
      <c r="HO281" s="14"/>
      <c r="HP281" s="14"/>
      <c r="HQ281" s="14"/>
      <c r="HR281" s="14"/>
      <c r="HS281" s="14"/>
      <c r="HT281" s="14"/>
      <c r="HU281" s="14"/>
      <c r="HV281" s="14"/>
      <c r="HW281" s="14"/>
      <c r="HX281" s="14"/>
      <c r="HY281" s="14"/>
      <c r="HZ281" s="14"/>
      <c r="IA281" s="14"/>
      <c r="IB281" s="14"/>
      <c r="IC281" s="14"/>
      <c r="ID281" s="14"/>
      <c r="IE281" s="14"/>
      <c r="IF281" s="14"/>
      <c r="IG281" s="14"/>
      <c r="IH281" s="14"/>
      <c r="II281" s="14"/>
      <c r="IJ281" s="14"/>
      <c r="IK281" s="14"/>
      <c r="IL281" s="14"/>
      <c r="IM281" s="14"/>
      <c r="IN281" s="14"/>
      <c r="IO281" s="14"/>
      <c r="IP281" s="14"/>
      <c r="IQ281" s="14"/>
      <c r="IR281" s="14"/>
      <c r="IS281" s="14"/>
      <c r="IT281" s="14"/>
      <c r="IU281" s="14"/>
      <c r="IV281" s="14"/>
      <c r="IW281" s="14"/>
    </row>
    <row r="282" spans="1:257" ht="24" customHeight="1">
      <c r="A282" s="91"/>
      <c r="B282" s="90"/>
      <c r="C282" s="87"/>
      <c r="D282" s="73">
        <v>2022</v>
      </c>
      <c r="E282" s="41">
        <f t="shared" si="16"/>
        <v>717.8</v>
      </c>
      <c r="F282" s="51">
        <v>475.9</v>
      </c>
      <c r="G282" s="51">
        <v>134.19999999999999</v>
      </c>
      <c r="H282" s="51">
        <v>107.7</v>
      </c>
      <c r="I282" s="41">
        <v>0</v>
      </c>
      <c r="J282" s="94"/>
      <c r="K282" s="77"/>
      <c r="L282" s="69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  <c r="BK282" s="14"/>
      <c r="BL282" s="14"/>
      <c r="BM282" s="14"/>
      <c r="BN282" s="14"/>
      <c r="BO282" s="14"/>
      <c r="BP282" s="14"/>
      <c r="BQ282" s="14"/>
      <c r="BR282" s="14"/>
      <c r="BS282" s="14"/>
      <c r="BT282" s="14"/>
      <c r="BU282" s="14"/>
      <c r="BV282" s="14"/>
      <c r="BW282" s="14"/>
      <c r="BX282" s="14"/>
      <c r="BY282" s="14"/>
      <c r="BZ282" s="14"/>
      <c r="CA282" s="14"/>
      <c r="CB282" s="14"/>
      <c r="CC282" s="14"/>
      <c r="CD282" s="14"/>
      <c r="CE282" s="14"/>
      <c r="CF282" s="14"/>
      <c r="CG282" s="14"/>
      <c r="CH282" s="14"/>
      <c r="CI282" s="14"/>
      <c r="CJ282" s="14"/>
      <c r="CK282" s="14"/>
      <c r="CL282" s="14"/>
      <c r="CM282" s="14"/>
      <c r="CN282" s="14"/>
      <c r="CO282" s="14"/>
      <c r="CP282" s="14"/>
      <c r="CQ282" s="14"/>
      <c r="CR282" s="14"/>
      <c r="CS282" s="14"/>
      <c r="CT282" s="14"/>
      <c r="CU282" s="14"/>
      <c r="CV282" s="14"/>
      <c r="CW282" s="14"/>
      <c r="CX282" s="14"/>
      <c r="CY282" s="14"/>
      <c r="CZ282" s="14"/>
      <c r="DA282" s="14"/>
      <c r="DB282" s="14"/>
      <c r="DC282" s="14"/>
      <c r="DD282" s="14"/>
      <c r="DE282" s="14"/>
      <c r="DF282" s="14"/>
      <c r="DG282" s="14"/>
      <c r="DH282" s="14"/>
      <c r="DI282" s="14"/>
      <c r="DJ282" s="14"/>
      <c r="DK282" s="14"/>
      <c r="DL282" s="14"/>
      <c r="DM282" s="14"/>
      <c r="DN282" s="14"/>
      <c r="DO282" s="14"/>
      <c r="DP282" s="14"/>
      <c r="DQ282" s="14"/>
      <c r="DR282" s="14"/>
      <c r="DS282" s="14"/>
      <c r="DT282" s="14"/>
      <c r="DU282" s="14"/>
      <c r="DV282" s="14"/>
      <c r="DW282" s="14"/>
      <c r="DX282" s="14"/>
      <c r="DY282" s="14"/>
      <c r="DZ282" s="14"/>
      <c r="EA282" s="14"/>
      <c r="EB282" s="14"/>
      <c r="EC282" s="14"/>
      <c r="ED282" s="14"/>
      <c r="EE282" s="14"/>
      <c r="EF282" s="14"/>
      <c r="EG282" s="14"/>
      <c r="EH282" s="14"/>
      <c r="EI282" s="14"/>
      <c r="EJ282" s="14"/>
      <c r="EK282" s="14"/>
      <c r="EL282" s="14"/>
      <c r="EM282" s="14"/>
      <c r="EN282" s="14"/>
      <c r="EO282" s="14"/>
      <c r="EP282" s="14"/>
      <c r="EQ282" s="14"/>
      <c r="ER282" s="14"/>
      <c r="ES282" s="14"/>
      <c r="ET282" s="14"/>
      <c r="EU282" s="14"/>
      <c r="EV282" s="14"/>
      <c r="EW282" s="14"/>
      <c r="EX282" s="14"/>
      <c r="EY282" s="14"/>
      <c r="EZ282" s="14"/>
      <c r="FA282" s="14"/>
      <c r="FB282" s="14"/>
      <c r="FC282" s="14"/>
      <c r="FD282" s="14"/>
      <c r="FE282" s="14"/>
      <c r="FF282" s="14"/>
      <c r="FG282" s="14"/>
      <c r="FH282" s="14"/>
      <c r="FI282" s="14"/>
      <c r="FJ282" s="14"/>
      <c r="FK282" s="14"/>
      <c r="FL282" s="14"/>
      <c r="FM282" s="14"/>
      <c r="FN282" s="14"/>
      <c r="FO282" s="14"/>
      <c r="FP282" s="14"/>
      <c r="FQ282" s="14"/>
      <c r="FR282" s="14"/>
      <c r="FS282" s="14"/>
      <c r="FT282" s="14"/>
      <c r="FU282" s="14"/>
      <c r="FV282" s="14"/>
      <c r="FW282" s="14"/>
      <c r="FX282" s="14"/>
      <c r="FY282" s="14"/>
      <c r="FZ282" s="14"/>
      <c r="GA282" s="14"/>
      <c r="GB282" s="14"/>
      <c r="GC282" s="14"/>
      <c r="GD282" s="14"/>
      <c r="GE282" s="14"/>
      <c r="GF282" s="14"/>
      <c r="GG282" s="14"/>
      <c r="GH282" s="14"/>
      <c r="GI282" s="14"/>
      <c r="GJ282" s="14"/>
      <c r="GK282" s="14"/>
      <c r="GL282" s="14"/>
      <c r="GM282" s="14"/>
      <c r="GN282" s="14"/>
      <c r="GO282" s="14"/>
      <c r="GP282" s="14"/>
      <c r="GQ282" s="14"/>
      <c r="GR282" s="14"/>
      <c r="GS282" s="14"/>
      <c r="GT282" s="14"/>
      <c r="GU282" s="14"/>
      <c r="GV282" s="14"/>
      <c r="GW282" s="14"/>
      <c r="GX282" s="14"/>
      <c r="GY282" s="14"/>
      <c r="GZ282" s="14"/>
      <c r="HA282" s="14"/>
      <c r="HB282" s="14"/>
      <c r="HC282" s="14"/>
      <c r="HD282" s="14"/>
      <c r="HE282" s="14"/>
      <c r="HF282" s="14"/>
      <c r="HG282" s="14"/>
      <c r="HH282" s="14"/>
      <c r="HI282" s="14"/>
      <c r="HJ282" s="14"/>
      <c r="HK282" s="14"/>
      <c r="HL282" s="14"/>
      <c r="HM282" s="14"/>
      <c r="HN282" s="14"/>
      <c r="HO282" s="14"/>
      <c r="HP282" s="14"/>
      <c r="HQ282" s="14"/>
      <c r="HR282" s="14"/>
      <c r="HS282" s="14"/>
      <c r="HT282" s="14"/>
      <c r="HU282" s="14"/>
      <c r="HV282" s="14"/>
      <c r="HW282" s="14"/>
      <c r="HX282" s="14"/>
      <c r="HY282" s="14"/>
      <c r="HZ282" s="14"/>
      <c r="IA282" s="14"/>
      <c r="IB282" s="14"/>
      <c r="IC282" s="14"/>
      <c r="ID282" s="14"/>
      <c r="IE282" s="14"/>
      <c r="IF282" s="14"/>
      <c r="IG282" s="14"/>
      <c r="IH282" s="14"/>
      <c r="II282" s="14"/>
      <c r="IJ282" s="14"/>
      <c r="IK282" s="14"/>
      <c r="IL282" s="14"/>
      <c r="IM282" s="14"/>
      <c r="IN282" s="14"/>
      <c r="IO282" s="14"/>
      <c r="IP282" s="14"/>
      <c r="IQ282" s="14"/>
      <c r="IR282" s="14"/>
      <c r="IS282" s="14"/>
      <c r="IT282" s="14"/>
      <c r="IU282" s="14"/>
      <c r="IV282" s="14"/>
      <c r="IW282" s="14"/>
    </row>
    <row r="283" spans="1:257" ht="24" customHeight="1">
      <c r="A283" s="91"/>
      <c r="B283" s="90"/>
      <c r="C283" s="87"/>
      <c r="D283" s="73">
        <v>2023</v>
      </c>
      <c r="E283" s="41">
        <f t="shared" si="16"/>
        <v>107.7</v>
      </c>
      <c r="F283" s="51">
        <v>0</v>
      </c>
      <c r="G283" s="51">
        <v>0</v>
      </c>
      <c r="H283" s="51">
        <v>107.7</v>
      </c>
      <c r="I283" s="41">
        <v>0</v>
      </c>
      <c r="J283" s="94"/>
      <c r="K283" s="77"/>
      <c r="L283" s="69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  <c r="BK283" s="14"/>
      <c r="BL283" s="14"/>
      <c r="BM283" s="14"/>
      <c r="BN283" s="14"/>
      <c r="BO283" s="14"/>
      <c r="BP283" s="14"/>
      <c r="BQ283" s="14"/>
      <c r="BR283" s="14"/>
      <c r="BS283" s="14"/>
      <c r="BT283" s="14"/>
      <c r="BU283" s="14"/>
      <c r="BV283" s="14"/>
      <c r="BW283" s="14"/>
      <c r="BX283" s="14"/>
      <c r="BY283" s="14"/>
      <c r="BZ283" s="14"/>
      <c r="CA283" s="14"/>
      <c r="CB283" s="14"/>
      <c r="CC283" s="14"/>
      <c r="CD283" s="14"/>
      <c r="CE283" s="14"/>
      <c r="CF283" s="14"/>
      <c r="CG283" s="14"/>
      <c r="CH283" s="14"/>
      <c r="CI283" s="14"/>
      <c r="CJ283" s="14"/>
      <c r="CK283" s="14"/>
      <c r="CL283" s="14"/>
      <c r="CM283" s="14"/>
      <c r="CN283" s="14"/>
      <c r="CO283" s="14"/>
      <c r="CP283" s="14"/>
      <c r="CQ283" s="14"/>
      <c r="CR283" s="14"/>
      <c r="CS283" s="14"/>
      <c r="CT283" s="14"/>
      <c r="CU283" s="14"/>
      <c r="CV283" s="14"/>
      <c r="CW283" s="14"/>
      <c r="CX283" s="14"/>
      <c r="CY283" s="14"/>
      <c r="CZ283" s="14"/>
      <c r="DA283" s="14"/>
      <c r="DB283" s="14"/>
      <c r="DC283" s="14"/>
      <c r="DD283" s="14"/>
      <c r="DE283" s="14"/>
      <c r="DF283" s="14"/>
      <c r="DG283" s="14"/>
      <c r="DH283" s="14"/>
      <c r="DI283" s="14"/>
      <c r="DJ283" s="14"/>
      <c r="DK283" s="14"/>
      <c r="DL283" s="14"/>
      <c r="DM283" s="14"/>
      <c r="DN283" s="14"/>
      <c r="DO283" s="14"/>
      <c r="DP283" s="14"/>
      <c r="DQ283" s="14"/>
      <c r="DR283" s="14"/>
      <c r="DS283" s="14"/>
      <c r="DT283" s="14"/>
      <c r="DU283" s="14"/>
      <c r="DV283" s="14"/>
      <c r="DW283" s="14"/>
      <c r="DX283" s="14"/>
      <c r="DY283" s="14"/>
      <c r="DZ283" s="14"/>
      <c r="EA283" s="14"/>
      <c r="EB283" s="14"/>
      <c r="EC283" s="14"/>
      <c r="ED283" s="14"/>
      <c r="EE283" s="14"/>
      <c r="EF283" s="14"/>
      <c r="EG283" s="14"/>
      <c r="EH283" s="14"/>
      <c r="EI283" s="14"/>
      <c r="EJ283" s="14"/>
      <c r="EK283" s="14"/>
      <c r="EL283" s="14"/>
      <c r="EM283" s="14"/>
      <c r="EN283" s="14"/>
      <c r="EO283" s="14"/>
      <c r="EP283" s="14"/>
      <c r="EQ283" s="14"/>
      <c r="ER283" s="14"/>
      <c r="ES283" s="14"/>
      <c r="ET283" s="14"/>
      <c r="EU283" s="14"/>
      <c r="EV283" s="14"/>
      <c r="EW283" s="14"/>
      <c r="EX283" s="14"/>
      <c r="EY283" s="14"/>
      <c r="EZ283" s="14"/>
      <c r="FA283" s="14"/>
      <c r="FB283" s="14"/>
      <c r="FC283" s="14"/>
      <c r="FD283" s="14"/>
      <c r="FE283" s="14"/>
      <c r="FF283" s="14"/>
      <c r="FG283" s="14"/>
      <c r="FH283" s="14"/>
      <c r="FI283" s="14"/>
      <c r="FJ283" s="14"/>
      <c r="FK283" s="14"/>
      <c r="FL283" s="14"/>
      <c r="FM283" s="14"/>
      <c r="FN283" s="14"/>
      <c r="FO283" s="14"/>
      <c r="FP283" s="14"/>
      <c r="FQ283" s="14"/>
      <c r="FR283" s="14"/>
      <c r="FS283" s="14"/>
      <c r="FT283" s="14"/>
      <c r="FU283" s="14"/>
      <c r="FV283" s="14"/>
      <c r="FW283" s="14"/>
      <c r="FX283" s="14"/>
      <c r="FY283" s="14"/>
      <c r="FZ283" s="14"/>
      <c r="GA283" s="14"/>
      <c r="GB283" s="14"/>
      <c r="GC283" s="14"/>
      <c r="GD283" s="14"/>
      <c r="GE283" s="14"/>
      <c r="GF283" s="14"/>
      <c r="GG283" s="14"/>
      <c r="GH283" s="14"/>
      <c r="GI283" s="14"/>
      <c r="GJ283" s="14"/>
      <c r="GK283" s="14"/>
      <c r="GL283" s="14"/>
      <c r="GM283" s="14"/>
      <c r="GN283" s="14"/>
      <c r="GO283" s="14"/>
      <c r="GP283" s="14"/>
      <c r="GQ283" s="14"/>
      <c r="GR283" s="14"/>
      <c r="GS283" s="14"/>
      <c r="GT283" s="14"/>
      <c r="GU283" s="14"/>
      <c r="GV283" s="14"/>
      <c r="GW283" s="14"/>
      <c r="GX283" s="14"/>
      <c r="GY283" s="14"/>
      <c r="GZ283" s="14"/>
      <c r="HA283" s="14"/>
      <c r="HB283" s="14"/>
      <c r="HC283" s="14"/>
      <c r="HD283" s="14"/>
      <c r="HE283" s="14"/>
      <c r="HF283" s="14"/>
      <c r="HG283" s="14"/>
      <c r="HH283" s="14"/>
      <c r="HI283" s="14"/>
      <c r="HJ283" s="14"/>
      <c r="HK283" s="14"/>
      <c r="HL283" s="14"/>
      <c r="HM283" s="14"/>
      <c r="HN283" s="14"/>
      <c r="HO283" s="14"/>
      <c r="HP283" s="14"/>
      <c r="HQ283" s="14"/>
      <c r="HR283" s="14"/>
      <c r="HS283" s="14"/>
      <c r="HT283" s="14"/>
      <c r="HU283" s="14"/>
      <c r="HV283" s="14"/>
      <c r="HW283" s="14"/>
      <c r="HX283" s="14"/>
      <c r="HY283" s="14"/>
      <c r="HZ283" s="14"/>
      <c r="IA283" s="14"/>
      <c r="IB283" s="14"/>
      <c r="IC283" s="14"/>
      <c r="ID283" s="14"/>
      <c r="IE283" s="14"/>
      <c r="IF283" s="14"/>
      <c r="IG283" s="14"/>
      <c r="IH283" s="14"/>
      <c r="II283" s="14"/>
      <c r="IJ283" s="14"/>
      <c r="IK283" s="14"/>
      <c r="IL283" s="14"/>
      <c r="IM283" s="14"/>
      <c r="IN283" s="14"/>
      <c r="IO283" s="14"/>
      <c r="IP283" s="14"/>
      <c r="IQ283" s="14"/>
      <c r="IR283" s="14"/>
      <c r="IS283" s="14"/>
      <c r="IT283" s="14"/>
      <c r="IU283" s="14"/>
      <c r="IV283" s="14"/>
      <c r="IW283" s="14"/>
    </row>
    <row r="284" spans="1:257" ht="24" customHeight="1">
      <c r="A284" s="91"/>
      <c r="B284" s="90"/>
      <c r="C284" s="88"/>
      <c r="D284" s="73">
        <v>2024</v>
      </c>
      <c r="E284" s="41">
        <f t="shared" si="16"/>
        <v>107.7</v>
      </c>
      <c r="F284" s="51">
        <v>0</v>
      </c>
      <c r="G284" s="51">
        <v>0</v>
      </c>
      <c r="H284" s="51">
        <v>107.7</v>
      </c>
      <c r="I284" s="41">
        <v>0</v>
      </c>
      <c r="J284" s="95"/>
      <c r="K284" s="77"/>
      <c r="L284" s="69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  <c r="BK284" s="14"/>
      <c r="BL284" s="14"/>
      <c r="BM284" s="14"/>
      <c r="BN284" s="14"/>
      <c r="BO284" s="14"/>
      <c r="BP284" s="14"/>
      <c r="BQ284" s="14"/>
      <c r="BR284" s="14"/>
      <c r="BS284" s="14"/>
      <c r="BT284" s="14"/>
      <c r="BU284" s="14"/>
      <c r="BV284" s="14"/>
      <c r="BW284" s="14"/>
      <c r="BX284" s="14"/>
      <c r="BY284" s="14"/>
      <c r="BZ284" s="14"/>
      <c r="CA284" s="14"/>
      <c r="CB284" s="14"/>
      <c r="CC284" s="14"/>
      <c r="CD284" s="14"/>
      <c r="CE284" s="14"/>
      <c r="CF284" s="14"/>
      <c r="CG284" s="14"/>
      <c r="CH284" s="14"/>
      <c r="CI284" s="14"/>
      <c r="CJ284" s="14"/>
      <c r="CK284" s="14"/>
      <c r="CL284" s="14"/>
      <c r="CM284" s="14"/>
      <c r="CN284" s="14"/>
      <c r="CO284" s="14"/>
      <c r="CP284" s="14"/>
      <c r="CQ284" s="14"/>
      <c r="CR284" s="14"/>
      <c r="CS284" s="14"/>
      <c r="CT284" s="14"/>
      <c r="CU284" s="14"/>
      <c r="CV284" s="14"/>
      <c r="CW284" s="14"/>
      <c r="CX284" s="14"/>
      <c r="CY284" s="14"/>
      <c r="CZ284" s="14"/>
      <c r="DA284" s="14"/>
      <c r="DB284" s="14"/>
      <c r="DC284" s="14"/>
      <c r="DD284" s="14"/>
      <c r="DE284" s="14"/>
      <c r="DF284" s="14"/>
      <c r="DG284" s="14"/>
      <c r="DH284" s="14"/>
      <c r="DI284" s="14"/>
      <c r="DJ284" s="14"/>
      <c r="DK284" s="14"/>
      <c r="DL284" s="14"/>
      <c r="DM284" s="14"/>
      <c r="DN284" s="14"/>
      <c r="DO284" s="14"/>
      <c r="DP284" s="14"/>
      <c r="DQ284" s="14"/>
      <c r="DR284" s="14"/>
      <c r="DS284" s="14"/>
      <c r="DT284" s="14"/>
      <c r="DU284" s="14"/>
      <c r="DV284" s="14"/>
      <c r="DW284" s="14"/>
      <c r="DX284" s="14"/>
      <c r="DY284" s="14"/>
      <c r="DZ284" s="14"/>
      <c r="EA284" s="14"/>
      <c r="EB284" s="14"/>
      <c r="EC284" s="14"/>
      <c r="ED284" s="14"/>
      <c r="EE284" s="14"/>
      <c r="EF284" s="14"/>
      <c r="EG284" s="14"/>
      <c r="EH284" s="14"/>
      <c r="EI284" s="14"/>
      <c r="EJ284" s="14"/>
      <c r="EK284" s="14"/>
      <c r="EL284" s="14"/>
      <c r="EM284" s="14"/>
      <c r="EN284" s="14"/>
      <c r="EO284" s="14"/>
      <c r="EP284" s="14"/>
      <c r="EQ284" s="14"/>
      <c r="ER284" s="14"/>
      <c r="ES284" s="14"/>
      <c r="ET284" s="14"/>
      <c r="EU284" s="14"/>
      <c r="EV284" s="14"/>
      <c r="EW284" s="14"/>
      <c r="EX284" s="14"/>
      <c r="EY284" s="14"/>
      <c r="EZ284" s="14"/>
      <c r="FA284" s="14"/>
      <c r="FB284" s="14"/>
      <c r="FC284" s="14"/>
      <c r="FD284" s="14"/>
      <c r="FE284" s="14"/>
      <c r="FF284" s="14"/>
      <c r="FG284" s="14"/>
      <c r="FH284" s="14"/>
      <c r="FI284" s="14"/>
      <c r="FJ284" s="14"/>
      <c r="FK284" s="14"/>
      <c r="FL284" s="14"/>
      <c r="FM284" s="14"/>
      <c r="FN284" s="14"/>
      <c r="FO284" s="14"/>
      <c r="FP284" s="14"/>
      <c r="FQ284" s="14"/>
      <c r="FR284" s="14"/>
      <c r="FS284" s="14"/>
      <c r="FT284" s="14"/>
      <c r="FU284" s="14"/>
      <c r="FV284" s="14"/>
      <c r="FW284" s="14"/>
      <c r="FX284" s="14"/>
      <c r="FY284" s="14"/>
      <c r="FZ284" s="14"/>
      <c r="GA284" s="14"/>
      <c r="GB284" s="14"/>
      <c r="GC284" s="14"/>
      <c r="GD284" s="14"/>
      <c r="GE284" s="14"/>
      <c r="GF284" s="14"/>
      <c r="GG284" s="14"/>
      <c r="GH284" s="14"/>
      <c r="GI284" s="14"/>
      <c r="GJ284" s="14"/>
      <c r="GK284" s="14"/>
      <c r="GL284" s="14"/>
      <c r="GM284" s="14"/>
      <c r="GN284" s="14"/>
      <c r="GO284" s="14"/>
      <c r="GP284" s="14"/>
      <c r="GQ284" s="14"/>
      <c r="GR284" s="14"/>
      <c r="GS284" s="14"/>
      <c r="GT284" s="14"/>
      <c r="GU284" s="14"/>
      <c r="GV284" s="14"/>
      <c r="GW284" s="14"/>
      <c r="GX284" s="14"/>
      <c r="GY284" s="14"/>
      <c r="GZ284" s="14"/>
      <c r="HA284" s="14"/>
      <c r="HB284" s="14"/>
      <c r="HC284" s="14"/>
      <c r="HD284" s="14"/>
      <c r="HE284" s="14"/>
      <c r="HF284" s="14"/>
      <c r="HG284" s="14"/>
      <c r="HH284" s="14"/>
      <c r="HI284" s="14"/>
      <c r="HJ284" s="14"/>
      <c r="HK284" s="14"/>
      <c r="HL284" s="14"/>
      <c r="HM284" s="14"/>
      <c r="HN284" s="14"/>
      <c r="HO284" s="14"/>
      <c r="HP284" s="14"/>
      <c r="HQ284" s="14"/>
      <c r="HR284" s="14"/>
      <c r="HS284" s="14"/>
      <c r="HT284" s="14"/>
      <c r="HU284" s="14"/>
      <c r="HV284" s="14"/>
      <c r="HW284" s="14"/>
      <c r="HX284" s="14"/>
      <c r="HY284" s="14"/>
      <c r="HZ284" s="14"/>
      <c r="IA284" s="14"/>
      <c r="IB284" s="14"/>
      <c r="IC284" s="14"/>
      <c r="ID284" s="14"/>
      <c r="IE284" s="14"/>
      <c r="IF284" s="14"/>
      <c r="IG284" s="14"/>
      <c r="IH284" s="14"/>
      <c r="II284" s="14"/>
      <c r="IJ284" s="14"/>
      <c r="IK284" s="14"/>
      <c r="IL284" s="14"/>
      <c r="IM284" s="14"/>
      <c r="IN284" s="14"/>
      <c r="IO284" s="14"/>
      <c r="IP284" s="14"/>
      <c r="IQ284" s="14"/>
      <c r="IR284" s="14"/>
      <c r="IS284" s="14"/>
      <c r="IT284" s="14"/>
      <c r="IU284" s="14"/>
      <c r="IV284" s="14"/>
      <c r="IW284" s="14"/>
    </row>
    <row r="285" spans="1:257" ht="15" customHeight="1">
      <c r="A285" s="91" t="s">
        <v>90</v>
      </c>
      <c r="B285" s="96" t="s">
        <v>89</v>
      </c>
      <c r="C285" s="86"/>
      <c r="D285" s="73" t="s">
        <v>15</v>
      </c>
      <c r="E285" s="41">
        <f t="shared" ref="E285:E295" si="17">SUM(F285:I285)</f>
        <v>63</v>
      </c>
      <c r="F285" s="51">
        <f>SUM(F286:F295)</f>
        <v>0</v>
      </c>
      <c r="G285" s="51">
        <f>SUM(G286:G295)</f>
        <v>0</v>
      </c>
      <c r="H285" s="51">
        <f>SUM(H286:H295)</f>
        <v>63</v>
      </c>
      <c r="I285" s="51">
        <f>SUM(I286:I295)</f>
        <v>0</v>
      </c>
      <c r="J285" s="93" t="s">
        <v>88</v>
      </c>
      <c r="K285" s="86"/>
      <c r="L285" s="85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  <c r="BK285" s="14"/>
      <c r="BL285" s="14"/>
      <c r="BM285" s="14"/>
      <c r="BN285" s="14"/>
      <c r="BO285" s="14"/>
      <c r="BP285" s="14"/>
      <c r="BQ285" s="14"/>
      <c r="BR285" s="14"/>
      <c r="BS285" s="14"/>
      <c r="BT285" s="14"/>
      <c r="BU285" s="14"/>
      <c r="BV285" s="14"/>
      <c r="BW285" s="14"/>
      <c r="BX285" s="14"/>
      <c r="BY285" s="14"/>
      <c r="BZ285" s="14"/>
      <c r="CA285" s="14"/>
      <c r="CB285" s="14"/>
      <c r="CC285" s="14"/>
      <c r="CD285" s="14"/>
      <c r="CE285" s="14"/>
      <c r="CF285" s="14"/>
      <c r="CG285" s="14"/>
      <c r="CH285" s="14"/>
      <c r="CI285" s="14"/>
      <c r="CJ285" s="14"/>
      <c r="CK285" s="14"/>
      <c r="CL285" s="14"/>
      <c r="CM285" s="14"/>
      <c r="CN285" s="14"/>
      <c r="CO285" s="14"/>
      <c r="CP285" s="14"/>
      <c r="CQ285" s="14"/>
      <c r="CR285" s="14"/>
      <c r="CS285" s="14"/>
      <c r="CT285" s="14"/>
      <c r="CU285" s="14"/>
      <c r="CV285" s="14"/>
      <c r="CW285" s="14"/>
      <c r="CX285" s="14"/>
      <c r="CY285" s="14"/>
      <c r="CZ285" s="14"/>
      <c r="DA285" s="14"/>
      <c r="DB285" s="14"/>
      <c r="DC285" s="14"/>
      <c r="DD285" s="14"/>
      <c r="DE285" s="14"/>
      <c r="DF285" s="14"/>
      <c r="DG285" s="14"/>
      <c r="DH285" s="14"/>
      <c r="DI285" s="14"/>
      <c r="DJ285" s="14"/>
      <c r="DK285" s="14"/>
      <c r="DL285" s="14"/>
      <c r="DM285" s="14"/>
      <c r="DN285" s="14"/>
      <c r="DO285" s="14"/>
      <c r="DP285" s="14"/>
      <c r="DQ285" s="14"/>
      <c r="DR285" s="14"/>
      <c r="DS285" s="14"/>
      <c r="DT285" s="14"/>
      <c r="DU285" s="14"/>
      <c r="DV285" s="14"/>
      <c r="DW285" s="14"/>
      <c r="DX285" s="14"/>
      <c r="DY285" s="14"/>
      <c r="DZ285" s="14"/>
      <c r="EA285" s="14"/>
      <c r="EB285" s="14"/>
      <c r="EC285" s="14"/>
      <c r="ED285" s="14"/>
      <c r="EE285" s="14"/>
      <c r="EF285" s="14"/>
      <c r="EG285" s="14"/>
      <c r="EH285" s="14"/>
      <c r="EI285" s="14"/>
      <c r="EJ285" s="14"/>
      <c r="EK285" s="14"/>
      <c r="EL285" s="14"/>
      <c r="EM285" s="14"/>
      <c r="EN285" s="14"/>
      <c r="EO285" s="14"/>
      <c r="EP285" s="14"/>
      <c r="EQ285" s="14"/>
      <c r="ER285" s="14"/>
      <c r="ES285" s="14"/>
      <c r="ET285" s="14"/>
      <c r="EU285" s="14"/>
      <c r="EV285" s="14"/>
      <c r="EW285" s="14"/>
      <c r="EX285" s="14"/>
      <c r="EY285" s="14"/>
      <c r="EZ285" s="14"/>
      <c r="FA285" s="14"/>
      <c r="FB285" s="14"/>
      <c r="FC285" s="14"/>
      <c r="FD285" s="14"/>
      <c r="FE285" s="14"/>
      <c r="FF285" s="14"/>
      <c r="FG285" s="14"/>
      <c r="FH285" s="14"/>
      <c r="FI285" s="14"/>
      <c r="FJ285" s="14"/>
      <c r="FK285" s="14"/>
      <c r="FL285" s="14"/>
      <c r="FM285" s="14"/>
      <c r="FN285" s="14"/>
      <c r="FO285" s="14"/>
      <c r="FP285" s="14"/>
      <c r="FQ285" s="14"/>
      <c r="FR285" s="14"/>
      <c r="FS285" s="14"/>
      <c r="FT285" s="14"/>
      <c r="FU285" s="14"/>
      <c r="FV285" s="14"/>
      <c r="FW285" s="14"/>
      <c r="FX285" s="14"/>
      <c r="FY285" s="14"/>
      <c r="FZ285" s="14"/>
      <c r="GA285" s="14"/>
      <c r="GB285" s="14"/>
      <c r="GC285" s="14"/>
      <c r="GD285" s="14"/>
      <c r="GE285" s="14"/>
      <c r="GF285" s="14"/>
      <c r="GG285" s="14"/>
      <c r="GH285" s="14"/>
      <c r="GI285" s="14"/>
      <c r="GJ285" s="14"/>
      <c r="GK285" s="14"/>
      <c r="GL285" s="14"/>
      <c r="GM285" s="14"/>
      <c r="GN285" s="14"/>
      <c r="GO285" s="14"/>
      <c r="GP285" s="14"/>
      <c r="GQ285" s="14"/>
      <c r="GR285" s="14"/>
      <c r="GS285" s="14"/>
      <c r="GT285" s="14"/>
      <c r="GU285" s="14"/>
      <c r="GV285" s="14"/>
      <c r="GW285" s="14"/>
      <c r="GX285" s="14"/>
      <c r="GY285" s="14"/>
      <c r="GZ285" s="14"/>
      <c r="HA285" s="14"/>
      <c r="HB285" s="14"/>
      <c r="HC285" s="14"/>
      <c r="HD285" s="14"/>
      <c r="HE285" s="14"/>
      <c r="HF285" s="14"/>
      <c r="HG285" s="14"/>
      <c r="HH285" s="14"/>
      <c r="HI285" s="14"/>
      <c r="HJ285" s="14"/>
      <c r="HK285" s="14"/>
      <c r="HL285" s="14"/>
      <c r="HM285" s="14"/>
      <c r="HN285" s="14"/>
      <c r="HO285" s="14"/>
      <c r="HP285" s="14"/>
      <c r="HQ285" s="14"/>
      <c r="HR285" s="14"/>
      <c r="HS285" s="14"/>
      <c r="HT285" s="14"/>
      <c r="HU285" s="14"/>
      <c r="HV285" s="14"/>
      <c r="HW285" s="14"/>
      <c r="HX285" s="14"/>
      <c r="HY285" s="14"/>
      <c r="HZ285" s="14"/>
      <c r="IA285" s="14"/>
      <c r="IB285" s="14"/>
      <c r="IC285" s="14"/>
      <c r="ID285" s="14"/>
      <c r="IE285" s="14"/>
      <c r="IF285" s="14"/>
      <c r="IG285" s="14"/>
      <c r="IH285" s="14"/>
      <c r="II285" s="14"/>
      <c r="IJ285" s="14"/>
      <c r="IK285" s="14"/>
      <c r="IL285" s="14"/>
      <c r="IM285" s="14"/>
      <c r="IN285" s="14"/>
      <c r="IO285" s="14"/>
      <c r="IP285" s="14"/>
      <c r="IQ285" s="14"/>
      <c r="IR285" s="14"/>
      <c r="IS285" s="14"/>
      <c r="IT285" s="14"/>
      <c r="IU285" s="14"/>
      <c r="IV285" s="14"/>
      <c r="IW285" s="14"/>
    </row>
    <row r="286" spans="1:257" ht="15.75">
      <c r="A286" s="91"/>
      <c r="B286" s="96"/>
      <c r="C286" s="87"/>
      <c r="D286" s="73">
        <v>2015</v>
      </c>
      <c r="E286" s="41">
        <f t="shared" si="17"/>
        <v>0</v>
      </c>
      <c r="F286" s="51">
        <v>0</v>
      </c>
      <c r="G286" s="51">
        <v>0</v>
      </c>
      <c r="H286" s="51">
        <v>0</v>
      </c>
      <c r="I286" s="41">
        <v>0</v>
      </c>
      <c r="J286" s="94"/>
      <c r="K286" s="87"/>
      <c r="L286" s="85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  <c r="BK286" s="14"/>
      <c r="BL286" s="14"/>
      <c r="BM286" s="14"/>
      <c r="BN286" s="14"/>
      <c r="BO286" s="14"/>
      <c r="BP286" s="14"/>
      <c r="BQ286" s="14"/>
      <c r="BR286" s="14"/>
      <c r="BS286" s="14"/>
      <c r="BT286" s="14"/>
      <c r="BU286" s="14"/>
      <c r="BV286" s="14"/>
      <c r="BW286" s="14"/>
      <c r="BX286" s="14"/>
      <c r="BY286" s="14"/>
      <c r="BZ286" s="14"/>
      <c r="CA286" s="14"/>
      <c r="CB286" s="14"/>
      <c r="CC286" s="14"/>
      <c r="CD286" s="14"/>
      <c r="CE286" s="14"/>
      <c r="CF286" s="14"/>
      <c r="CG286" s="14"/>
      <c r="CH286" s="14"/>
      <c r="CI286" s="14"/>
      <c r="CJ286" s="14"/>
      <c r="CK286" s="14"/>
      <c r="CL286" s="14"/>
      <c r="CM286" s="14"/>
      <c r="CN286" s="14"/>
      <c r="CO286" s="14"/>
      <c r="CP286" s="14"/>
      <c r="CQ286" s="14"/>
      <c r="CR286" s="14"/>
      <c r="CS286" s="14"/>
      <c r="CT286" s="14"/>
      <c r="CU286" s="14"/>
      <c r="CV286" s="14"/>
      <c r="CW286" s="14"/>
      <c r="CX286" s="14"/>
      <c r="CY286" s="14"/>
      <c r="CZ286" s="14"/>
      <c r="DA286" s="14"/>
      <c r="DB286" s="14"/>
      <c r="DC286" s="14"/>
      <c r="DD286" s="14"/>
      <c r="DE286" s="14"/>
      <c r="DF286" s="14"/>
      <c r="DG286" s="14"/>
      <c r="DH286" s="14"/>
      <c r="DI286" s="14"/>
      <c r="DJ286" s="14"/>
      <c r="DK286" s="14"/>
      <c r="DL286" s="14"/>
      <c r="DM286" s="14"/>
      <c r="DN286" s="14"/>
      <c r="DO286" s="14"/>
      <c r="DP286" s="14"/>
      <c r="DQ286" s="14"/>
      <c r="DR286" s="14"/>
      <c r="DS286" s="14"/>
      <c r="DT286" s="14"/>
      <c r="DU286" s="14"/>
      <c r="DV286" s="14"/>
      <c r="DW286" s="14"/>
      <c r="DX286" s="14"/>
      <c r="DY286" s="14"/>
      <c r="DZ286" s="14"/>
      <c r="EA286" s="14"/>
      <c r="EB286" s="14"/>
      <c r="EC286" s="14"/>
      <c r="ED286" s="14"/>
      <c r="EE286" s="14"/>
      <c r="EF286" s="14"/>
      <c r="EG286" s="14"/>
      <c r="EH286" s="14"/>
      <c r="EI286" s="14"/>
      <c r="EJ286" s="14"/>
      <c r="EK286" s="14"/>
      <c r="EL286" s="14"/>
      <c r="EM286" s="14"/>
      <c r="EN286" s="14"/>
      <c r="EO286" s="14"/>
      <c r="EP286" s="14"/>
      <c r="EQ286" s="14"/>
      <c r="ER286" s="14"/>
      <c r="ES286" s="14"/>
      <c r="ET286" s="14"/>
      <c r="EU286" s="14"/>
      <c r="EV286" s="14"/>
      <c r="EW286" s="14"/>
      <c r="EX286" s="14"/>
      <c r="EY286" s="14"/>
      <c r="EZ286" s="14"/>
      <c r="FA286" s="14"/>
      <c r="FB286" s="14"/>
      <c r="FC286" s="14"/>
      <c r="FD286" s="14"/>
      <c r="FE286" s="14"/>
      <c r="FF286" s="14"/>
      <c r="FG286" s="14"/>
      <c r="FH286" s="14"/>
      <c r="FI286" s="14"/>
      <c r="FJ286" s="14"/>
      <c r="FK286" s="14"/>
      <c r="FL286" s="14"/>
      <c r="FM286" s="14"/>
      <c r="FN286" s="14"/>
      <c r="FO286" s="14"/>
      <c r="FP286" s="14"/>
      <c r="FQ286" s="14"/>
      <c r="FR286" s="14"/>
      <c r="FS286" s="14"/>
      <c r="FT286" s="14"/>
      <c r="FU286" s="14"/>
      <c r="FV286" s="14"/>
      <c r="FW286" s="14"/>
      <c r="FX286" s="14"/>
      <c r="FY286" s="14"/>
      <c r="FZ286" s="14"/>
      <c r="GA286" s="14"/>
      <c r="GB286" s="14"/>
      <c r="GC286" s="14"/>
      <c r="GD286" s="14"/>
      <c r="GE286" s="14"/>
      <c r="GF286" s="14"/>
      <c r="GG286" s="14"/>
      <c r="GH286" s="14"/>
      <c r="GI286" s="14"/>
      <c r="GJ286" s="14"/>
      <c r="GK286" s="14"/>
      <c r="GL286" s="14"/>
      <c r="GM286" s="14"/>
      <c r="GN286" s="14"/>
      <c r="GO286" s="14"/>
      <c r="GP286" s="14"/>
      <c r="GQ286" s="14"/>
      <c r="GR286" s="14"/>
      <c r="GS286" s="14"/>
      <c r="GT286" s="14"/>
      <c r="GU286" s="14"/>
      <c r="GV286" s="14"/>
      <c r="GW286" s="14"/>
      <c r="GX286" s="14"/>
      <c r="GY286" s="14"/>
      <c r="GZ286" s="14"/>
      <c r="HA286" s="14"/>
      <c r="HB286" s="14"/>
      <c r="HC286" s="14"/>
      <c r="HD286" s="14"/>
      <c r="HE286" s="14"/>
      <c r="HF286" s="14"/>
      <c r="HG286" s="14"/>
      <c r="HH286" s="14"/>
      <c r="HI286" s="14"/>
      <c r="HJ286" s="14"/>
      <c r="HK286" s="14"/>
      <c r="HL286" s="14"/>
      <c r="HM286" s="14"/>
      <c r="HN286" s="14"/>
      <c r="HO286" s="14"/>
      <c r="HP286" s="14"/>
      <c r="HQ286" s="14"/>
      <c r="HR286" s="14"/>
      <c r="HS286" s="14"/>
      <c r="HT286" s="14"/>
      <c r="HU286" s="14"/>
      <c r="HV286" s="14"/>
      <c r="HW286" s="14"/>
      <c r="HX286" s="14"/>
      <c r="HY286" s="14"/>
      <c r="HZ286" s="14"/>
      <c r="IA286" s="14"/>
      <c r="IB286" s="14"/>
      <c r="IC286" s="14"/>
      <c r="ID286" s="14"/>
      <c r="IE286" s="14"/>
      <c r="IF286" s="14"/>
      <c r="IG286" s="14"/>
      <c r="IH286" s="14"/>
      <c r="II286" s="14"/>
      <c r="IJ286" s="14"/>
      <c r="IK286" s="14"/>
      <c r="IL286" s="14"/>
      <c r="IM286" s="14"/>
      <c r="IN286" s="14"/>
      <c r="IO286" s="14"/>
      <c r="IP286" s="14"/>
      <c r="IQ286" s="14"/>
      <c r="IR286" s="14"/>
      <c r="IS286" s="14"/>
      <c r="IT286" s="14"/>
      <c r="IU286" s="14"/>
      <c r="IV286" s="14"/>
      <c r="IW286" s="14"/>
    </row>
    <row r="287" spans="1:257" ht="15.75">
      <c r="A287" s="91"/>
      <c r="B287" s="96"/>
      <c r="C287" s="87"/>
      <c r="D287" s="73">
        <v>2016</v>
      </c>
      <c r="E287" s="41">
        <f t="shared" si="17"/>
        <v>0</v>
      </c>
      <c r="F287" s="51">
        <v>0</v>
      </c>
      <c r="G287" s="51">
        <v>0</v>
      </c>
      <c r="H287" s="51">
        <v>0</v>
      </c>
      <c r="I287" s="41">
        <v>0</v>
      </c>
      <c r="J287" s="94"/>
      <c r="K287" s="87"/>
      <c r="L287" s="85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  <c r="BK287" s="14"/>
      <c r="BL287" s="14"/>
      <c r="BM287" s="14"/>
      <c r="BN287" s="14"/>
      <c r="BO287" s="14"/>
      <c r="BP287" s="14"/>
      <c r="BQ287" s="14"/>
      <c r="BR287" s="14"/>
      <c r="BS287" s="14"/>
      <c r="BT287" s="14"/>
      <c r="BU287" s="14"/>
      <c r="BV287" s="14"/>
      <c r="BW287" s="14"/>
      <c r="BX287" s="14"/>
      <c r="BY287" s="14"/>
      <c r="BZ287" s="14"/>
      <c r="CA287" s="14"/>
      <c r="CB287" s="14"/>
      <c r="CC287" s="14"/>
      <c r="CD287" s="14"/>
      <c r="CE287" s="14"/>
      <c r="CF287" s="14"/>
      <c r="CG287" s="14"/>
      <c r="CH287" s="14"/>
      <c r="CI287" s="14"/>
      <c r="CJ287" s="14"/>
      <c r="CK287" s="14"/>
      <c r="CL287" s="14"/>
      <c r="CM287" s="14"/>
      <c r="CN287" s="14"/>
      <c r="CO287" s="14"/>
      <c r="CP287" s="14"/>
      <c r="CQ287" s="14"/>
      <c r="CR287" s="14"/>
      <c r="CS287" s="14"/>
      <c r="CT287" s="14"/>
      <c r="CU287" s="14"/>
      <c r="CV287" s="14"/>
      <c r="CW287" s="14"/>
      <c r="CX287" s="14"/>
      <c r="CY287" s="14"/>
      <c r="CZ287" s="14"/>
      <c r="DA287" s="14"/>
      <c r="DB287" s="14"/>
      <c r="DC287" s="14"/>
      <c r="DD287" s="14"/>
      <c r="DE287" s="14"/>
      <c r="DF287" s="14"/>
      <c r="DG287" s="14"/>
      <c r="DH287" s="14"/>
      <c r="DI287" s="14"/>
      <c r="DJ287" s="14"/>
      <c r="DK287" s="14"/>
      <c r="DL287" s="14"/>
      <c r="DM287" s="14"/>
      <c r="DN287" s="14"/>
      <c r="DO287" s="14"/>
      <c r="DP287" s="14"/>
      <c r="DQ287" s="14"/>
      <c r="DR287" s="14"/>
      <c r="DS287" s="14"/>
      <c r="DT287" s="14"/>
      <c r="DU287" s="14"/>
      <c r="DV287" s="14"/>
      <c r="DW287" s="14"/>
      <c r="DX287" s="14"/>
      <c r="DY287" s="14"/>
      <c r="DZ287" s="14"/>
      <c r="EA287" s="14"/>
      <c r="EB287" s="14"/>
      <c r="EC287" s="14"/>
      <c r="ED287" s="14"/>
      <c r="EE287" s="14"/>
      <c r="EF287" s="14"/>
      <c r="EG287" s="14"/>
      <c r="EH287" s="14"/>
      <c r="EI287" s="14"/>
      <c r="EJ287" s="14"/>
      <c r="EK287" s="14"/>
      <c r="EL287" s="14"/>
      <c r="EM287" s="14"/>
      <c r="EN287" s="14"/>
      <c r="EO287" s="14"/>
      <c r="EP287" s="14"/>
      <c r="EQ287" s="14"/>
      <c r="ER287" s="14"/>
      <c r="ES287" s="14"/>
      <c r="ET287" s="14"/>
      <c r="EU287" s="14"/>
      <c r="EV287" s="14"/>
      <c r="EW287" s="14"/>
      <c r="EX287" s="14"/>
      <c r="EY287" s="14"/>
      <c r="EZ287" s="14"/>
      <c r="FA287" s="14"/>
      <c r="FB287" s="14"/>
      <c r="FC287" s="14"/>
      <c r="FD287" s="14"/>
      <c r="FE287" s="14"/>
      <c r="FF287" s="14"/>
      <c r="FG287" s="14"/>
      <c r="FH287" s="14"/>
      <c r="FI287" s="14"/>
      <c r="FJ287" s="14"/>
      <c r="FK287" s="14"/>
      <c r="FL287" s="14"/>
      <c r="FM287" s="14"/>
      <c r="FN287" s="14"/>
      <c r="FO287" s="14"/>
      <c r="FP287" s="14"/>
      <c r="FQ287" s="14"/>
      <c r="FR287" s="14"/>
      <c r="FS287" s="14"/>
      <c r="FT287" s="14"/>
      <c r="FU287" s="14"/>
      <c r="FV287" s="14"/>
      <c r="FW287" s="14"/>
      <c r="FX287" s="14"/>
      <c r="FY287" s="14"/>
      <c r="FZ287" s="14"/>
      <c r="GA287" s="14"/>
      <c r="GB287" s="14"/>
      <c r="GC287" s="14"/>
      <c r="GD287" s="14"/>
      <c r="GE287" s="14"/>
      <c r="GF287" s="14"/>
      <c r="GG287" s="14"/>
      <c r="GH287" s="14"/>
      <c r="GI287" s="14"/>
      <c r="GJ287" s="14"/>
      <c r="GK287" s="14"/>
      <c r="GL287" s="14"/>
      <c r="GM287" s="14"/>
      <c r="GN287" s="14"/>
      <c r="GO287" s="14"/>
      <c r="GP287" s="14"/>
      <c r="GQ287" s="14"/>
      <c r="GR287" s="14"/>
      <c r="GS287" s="14"/>
      <c r="GT287" s="14"/>
      <c r="GU287" s="14"/>
      <c r="GV287" s="14"/>
      <c r="GW287" s="14"/>
      <c r="GX287" s="14"/>
      <c r="GY287" s="14"/>
      <c r="GZ287" s="14"/>
      <c r="HA287" s="14"/>
      <c r="HB287" s="14"/>
      <c r="HC287" s="14"/>
      <c r="HD287" s="14"/>
      <c r="HE287" s="14"/>
      <c r="HF287" s="14"/>
      <c r="HG287" s="14"/>
      <c r="HH287" s="14"/>
      <c r="HI287" s="14"/>
      <c r="HJ287" s="14"/>
      <c r="HK287" s="14"/>
      <c r="HL287" s="14"/>
      <c r="HM287" s="14"/>
      <c r="HN287" s="14"/>
      <c r="HO287" s="14"/>
      <c r="HP287" s="14"/>
      <c r="HQ287" s="14"/>
      <c r="HR287" s="14"/>
      <c r="HS287" s="14"/>
      <c r="HT287" s="14"/>
      <c r="HU287" s="14"/>
      <c r="HV287" s="14"/>
      <c r="HW287" s="14"/>
      <c r="HX287" s="14"/>
      <c r="HY287" s="14"/>
      <c r="HZ287" s="14"/>
      <c r="IA287" s="14"/>
      <c r="IB287" s="14"/>
      <c r="IC287" s="14"/>
      <c r="ID287" s="14"/>
      <c r="IE287" s="14"/>
      <c r="IF287" s="14"/>
      <c r="IG287" s="14"/>
      <c r="IH287" s="14"/>
      <c r="II287" s="14"/>
      <c r="IJ287" s="14"/>
      <c r="IK287" s="14"/>
      <c r="IL287" s="14"/>
      <c r="IM287" s="14"/>
      <c r="IN287" s="14"/>
      <c r="IO287" s="14"/>
      <c r="IP287" s="14"/>
      <c r="IQ287" s="14"/>
      <c r="IR287" s="14"/>
      <c r="IS287" s="14"/>
      <c r="IT287" s="14"/>
      <c r="IU287" s="14"/>
      <c r="IV287" s="14"/>
      <c r="IW287" s="14"/>
    </row>
    <row r="288" spans="1:257" ht="15.75">
      <c r="A288" s="91"/>
      <c r="B288" s="96"/>
      <c r="C288" s="87"/>
      <c r="D288" s="73">
        <v>2017</v>
      </c>
      <c r="E288" s="41">
        <f t="shared" si="17"/>
        <v>0</v>
      </c>
      <c r="F288" s="51">
        <v>0</v>
      </c>
      <c r="G288" s="51">
        <v>0</v>
      </c>
      <c r="H288" s="51">
        <v>0</v>
      </c>
      <c r="I288" s="41">
        <v>0</v>
      </c>
      <c r="J288" s="94"/>
      <c r="K288" s="87"/>
      <c r="L288" s="85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  <c r="BK288" s="14"/>
      <c r="BL288" s="14"/>
      <c r="BM288" s="14"/>
      <c r="BN288" s="14"/>
      <c r="BO288" s="14"/>
      <c r="BP288" s="14"/>
      <c r="BQ288" s="14"/>
      <c r="BR288" s="14"/>
      <c r="BS288" s="14"/>
      <c r="BT288" s="14"/>
      <c r="BU288" s="14"/>
      <c r="BV288" s="14"/>
      <c r="BW288" s="14"/>
      <c r="BX288" s="14"/>
      <c r="BY288" s="14"/>
      <c r="BZ288" s="14"/>
      <c r="CA288" s="14"/>
      <c r="CB288" s="14"/>
      <c r="CC288" s="14"/>
      <c r="CD288" s="14"/>
      <c r="CE288" s="14"/>
      <c r="CF288" s="14"/>
      <c r="CG288" s="14"/>
      <c r="CH288" s="14"/>
      <c r="CI288" s="14"/>
      <c r="CJ288" s="14"/>
      <c r="CK288" s="14"/>
      <c r="CL288" s="14"/>
      <c r="CM288" s="14"/>
      <c r="CN288" s="14"/>
      <c r="CO288" s="14"/>
      <c r="CP288" s="14"/>
      <c r="CQ288" s="14"/>
      <c r="CR288" s="14"/>
      <c r="CS288" s="14"/>
      <c r="CT288" s="14"/>
      <c r="CU288" s="14"/>
      <c r="CV288" s="14"/>
      <c r="CW288" s="14"/>
      <c r="CX288" s="14"/>
      <c r="CY288" s="14"/>
      <c r="CZ288" s="14"/>
      <c r="DA288" s="14"/>
      <c r="DB288" s="14"/>
      <c r="DC288" s="14"/>
      <c r="DD288" s="14"/>
      <c r="DE288" s="14"/>
      <c r="DF288" s="14"/>
      <c r="DG288" s="14"/>
      <c r="DH288" s="14"/>
      <c r="DI288" s="14"/>
      <c r="DJ288" s="14"/>
      <c r="DK288" s="14"/>
      <c r="DL288" s="14"/>
      <c r="DM288" s="14"/>
      <c r="DN288" s="14"/>
      <c r="DO288" s="14"/>
      <c r="DP288" s="14"/>
      <c r="DQ288" s="14"/>
      <c r="DR288" s="14"/>
      <c r="DS288" s="14"/>
      <c r="DT288" s="14"/>
      <c r="DU288" s="14"/>
      <c r="DV288" s="14"/>
      <c r="DW288" s="14"/>
      <c r="DX288" s="14"/>
      <c r="DY288" s="14"/>
      <c r="DZ288" s="14"/>
      <c r="EA288" s="14"/>
      <c r="EB288" s="14"/>
      <c r="EC288" s="14"/>
      <c r="ED288" s="14"/>
      <c r="EE288" s="14"/>
      <c r="EF288" s="14"/>
      <c r="EG288" s="14"/>
      <c r="EH288" s="14"/>
      <c r="EI288" s="14"/>
      <c r="EJ288" s="14"/>
      <c r="EK288" s="14"/>
      <c r="EL288" s="14"/>
      <c r="EM288" s="14"/>
      <c r="EN288" s="14"/>
      <c r="EO288" s="14"/>
      <c r="EP288" s="14"/>
      <c r="EQ288" s="14"/>
      <c r="ER288" s="14"/>
      <c r="ES288" s="14"/>
      <c r="ET288" s="14"/>
      <c r="EU288" s="14"/>
      <c r="EV288" s="14"/>
      <c r="EW288" s="14"/>
      <c r="EX288" s="14"/>
      <c r="EY288" s="14"/>
      <c r="EZ288" s="14"/>
      <c r="FA288" s="14"/>
      <c r="FB288" s="14"/>
      <c r="FC288" s="14"/>
      <c r="FD288" s="14"/>
      <c r="FE288" s="14"/>
      <c r="FF288" s="14"/>
      <c r="FG288" s="14"/>
      <c r="FH288" s="14"/>
      <c r="FI288" s="14"/>
      <c r="FJ288" s="14"/>
      <c r="FK288" s="14"/>
      <c r="FL288" s="14"/>
      <c r="FM288" s="14"/>
      <c r="FN288" s="14"/>
      <c r="FO288" s="14"/>
      <c r="FP288" s="14"/>
      <c r="FQ288" s="14"/>
      <c r="FR288" s="14"/>
      <c r="FS288" s="14"/>
      <c r="FT288" s="14"/>
      <c r="FU288" s="14"/>
      <c r="FV288" s="14"/>
      <c r="FW288" s="14"/>
      <c r="FX288" s="14"/>
      <c r="FY288" s="14"/>
      <c r="FZ288" s="14"/>
      <c r="GA288" s="14"/>
      <c r="GB288" s="14"/>
      <c r="GC288" s="14"/>
      <c r="GD288" s="14"/>
      <c r="GE288" s="14"/>
      <c r="GF288" s="14"/>
      <c r="GG288" s="14"/>
      <c r="GH288" s="14"/>
      <c r="GI288" s="14"/>
      <c r="GJ288" s="14"/>
      <c r="GK288" s="14"/>
      <c r="GL288" s="14"/>
      <c r="GM288" s="14"/>
      <c r="GN288" s="14"/>
      <c r="GO288" s="14"/>
      <c r="GP288" s="14"/>
      <c r="GQ288" s="14"/>
      <c r="GR288" s="14"/>
      <c r="GS288" s="14"/>
      <c r="GT288" s="14"/>
      <c r="GU288" s="14"/>
      <c r="GV288" s="14"/>
      <c r="GW288" s="14"/>
      <c r="GX288" s="14"/>
      <c r="GY288" s="14"/>
      <c r="GZ288" s="14"/>
      <c r="HA288" s="14"/>
      <c r="HB288" s="14"/>
      <c r="HC288" s="14"/>
      <c r="HD288" s="14"/>
      <c r="HE288" s="14"/>
      <c r="HF288" s="14"/>
      <c r="HG288" s="14"/>
      <c r="HH288" s="14"/>
      <c r="HI288" s="14"/>
      <c r="HJ288" s="14"/>
      <c r="HK288" s="14"/>
      <c r="HL288" s="14"/>
      <c r="HM288" s="14"/>
      <c r="HN288" s="14"/>
      <c r="HO288" s="14"/>
      <c r="HP288" s="14"/>
      <c r="HQ288" s="14"/>
      <c r="HR288" s="14"/>
      <c r="HS288" s="14"/>
      <c r="HT288" s="14"/>
      <c r="HU288" s="14"/>
      <c r="HV288" s="14"/>
      <c r="HW288" s="14"/>
      <c r="HX288" s="14"/>
      <c r="HY288" s="14"/>
      <c r="HZ288" s="14"/>
      <c r="IA288" s="14"/>
      <c r="IB288" s="14"/>
      <c r="IC288" s="14"/>
      <c r="ID288" s="14"/>
      <c r="IE288" s="14"/>
      <c r="IF288" s="14"/>
      <c r="IG288" s="14"/>
      <c r="IH288" s="14"/>
      <c r="II288" s="14"/>
      <c r="IJ288" s="14"/>
      <c r="IK288" s="14"/>
      <c r="IL288" s="14"/>
      <c r="IM288" s="14"/>
      <c r="IN288" s="14"/>
      <c r="IO288" s="14"/>
      <c r="IP288" s="14"/>
      <c r="IQ288" s="14"/>
      <c r="IR288" s="14"/>
      <c r="IS288" s="14"/>
      <c r="IT288" s="14"/>
      <c r="IU288" s="14"/>
      <c r="IV288" s="14"/>
      <c r="IW288" s="14"/>
    </row>
    <row r="289" spans="1:257" ht="15.75">
      <c r="A289" s="91"/>
      <c r="B289" s="96"/>
      <c r="C289" s="87"/>
      <c r="D289" s="73">
        <v>2018</v>
      </c>
      <c r="E289" s="41">
        <f t="shared" si="17"/>
        <v>0</v>
      </c>
      <c r="F289" s="51">
        <v>0</v>
      </c>
      <c r="G289" s="51">
        <v>0</v>
      </c>
      <c r="H289" s="51">
        <v>0</v>
      </c>
      <c r="I289" s="41">
        <v>0</v>
      </c>
      <c r="J289" s="94"/>
      <c r="K289" s="87"/>
      <c r="L289" s="85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  <c r="BK289" s="14"/>
      <c r="BL289" s="14"/>
      <c r="BM289" s="14"/>
      <c r="BN289" s="14"/>
      <c r="BO289" s="14"/>
      <c r="BP289" s="14"/>
      <c r="BQ289" s="14"/>
      <c r="BR289" s="14"/>
      <c r="BS289" s="14"/>
      <c r="BT289" s="14"/>
      <c r="BU289" s="14"/>
      <c r="BV289" s="14"/>
      <c r="BW289" s="14"/>
      <c r="BX289" s="14"/>
      <c r="BY289" s="14"/>
      <c r="BZ289" s="14"/>
      <c r="CA289" s="14"/>
      <c r="CB289" s="14"/>
      <c r="CC289" s="14"/>
      <c r="CD289" s="14"/>
      <c r="CE289" s="14"/>
      <c r="CF289" s="14"/>
      <c r="CG289" s="14"/>
      <c r="CH289" s="14"/>
      <c r="CI289" s="14"/>
      <c r="CJ289" s="14"/>
      <c r="CK289" s="14"/>
      <c r="CL289" s="14"/>
      <c r="CM289" s="14"/>
      <c r="CN289" s="14"/>
      <c r="CO289" s="14"/>
      <c r="CP289" s="14"/>
      <c r="CQ289" s="14"/>
      <c r="CR289" s="14"/>
      <c r="CS289" s="14"/>
      <c r="CT289" s="14"/>
      <c r="CU289" s="14"/>
      <c r="CV289" s="14"/>
      <c r="CW289" s="14"/>
      <c r="CX289" s="14"/>
      <c r="CY289" s="14"/>
      <c r="CZ289" s="14"/>
      <c r="DA289" s="14"/>
      <c r="DB289" s="14"/>
      <c r="DC289" s="14"/>
      <c r="DD289" s="14"/>
      <c r="DE289" s="14"/>
      <c r="DF289" s="14"/>
      <c r="DG289" s="14"/>
      <c r="DH289" s="14"/>
      <c r="DI289" s="14"/>
      <c r="DJ289" s="14"/>
      <c r="DK289" s="14"/>
      <c r="DL289" s="14"/>
      <c r="DM289" s="14"/>
      <c r="DN289" s="14"/>
      <c r="DO289" s="14"/>
      <c r="DP289" s="14"/>
      <c r="DQ289" s="14"/>
      <c r="DR289" s="14"/>
      <c r="DS289" s="14"/>
      <c r="DT289" s="14"/>
      <c r="DU289" s="14"/>
      <c r="DV289" s="14"/>
      <c r="DW289" s="14"/>
      <c r="DX289" s="14"/>
      <c r="DY289" s="14"/>
      <c r="DZ289" s="14"/>
      <c r="EA289" s="14"/>
      <c r="EB289" s="14"/>
      <c r="EC289" s="14"/>
      <c r="ED289" s="14"/>
      <c r="EE289" s="14"/>
      <c r="EF289" s="14"/>
      <c r="EG289" s="14"/>
      <c r="EH289" s="14"/>
      <c r="EI289" s="14"/>
      <c r="EJ289" s="14"/>
      <c r="EK289" s="14"/>
      <c r="EL289" s="14"/>
      <c r="EM289" s="14"/>
      <c r="EN289" s="14"/>
      <c r="EO289" s="14"/>
      <c r="EP289" s="14"/>
      <c r="EQ289" s="14"/>
      <c r="ER289" s="14"/>
      <c r="ES289" s="14"/>
      <c r="ET289" s="14"/>
      <c r="EU289" s="14"/>
      <c r="EV289" s="14"/>
      <c r="EW289" s="14"/>
      <c r="EX289" s="14"/>
      <c r="EY289" s="14"/>
      <c r="EZ289" s="14"/>
      <c r="FA289" s="14"/>
      <c r="FB289" s="14"/>
      <c r="FC289" s="14"/>
      <c r="FD289" s="14"/>
      <c r="FE289" s="14"/>
      <c r="FF289" s="14"/>
      <c r="FG289" s="14"/>
      <c r="FH289" s="14"/>
      <c r="FI289" s="14"/>
      <c r="FJ289" s="14"/>
      <c r="FK289" s="14"/>
      <c r="FL289" s="14"/>
      <c r="FM289" s="14"/>
      <c r="FN289" s="14"/>
      <c r="FO289" s="14"/>
      <c r="FP289" s="14"/>
      <c r="FQ289" s="14"/>
      <c r="FR289" s="14"/>
      <c r="FS289" s="14"/>
      <c r="FT289" s="14"/>
      <c r="FU289" s="14"/>
      <c r="FV289" s="14"/>
      <c r="FW289" s="14"/>
      <c r="FX289" s="14"/>
      <c r="FY289" s="14"/>
      <c r="FZ289" s="14"/>
      <c r="GA289" s="14"/>
      <c r="GB289" s="14"/>
      <c r="GC289" s="14"/>
      <c r="GD289" s="14"/>
      <c r="GE289" s="14"/>
      <c r="GF289" s="14"/>
      <c r="GG289" s="14"/>
      <c r="GH289" s="14"/>
      <c r="GI289" s="14"/>
      <c r="GJ289" s="14"/>
      <c r="GK289" s="14"/>
      <c r="GL289" s="14"/>
      <c r="GM289" s="14"/>
      <c r="GN289" s="14"/>
      <c r="GO289" s="14"/>
      <c r="GP289" s="14"/>
      <c r="GQ289" s="14"/>
      <c r="GR289" s="14"/>
      <c r="GS289" s="14"/>
      <c r="GT289" s="14"/>
      <c r="GU289" s="14"/>
      <c r="GV289" s="14"/>
      <c r="GW289" s="14"/>
      <c r="GX289" s="14"/>
      <c r="GY289" s="14"/>
      <c r="GZ289" s="14"/>
      <c r="HA289" s="14"/>
      <c r="HB289" s="14"/>
      <c r="HC289" s="14"/>
      <c r="HD289" s="14"/>
      <c r="HE289" s="14"/>
      <c r="HF289" s="14"/>
      <c r="HG289" s="14"/>
      <c r="HH289" s="14"/>
      <c r="HI289" s="14"/>
      <c r="HJ289" s="14"/>
      <c r="HK289" s="14"/>
      <c r="HL289" s="14"/>
      <c r="HM289" s="14"/>
      <c r="HN289" s="14"/>
      <c r="HO289" s="14"/>
      <c r="HP289" s="14"/>
      <c r="HQ289" s="14"/>
      <c r="HR289" s="14"/>
      <c r="HS289" s="14"/>
      <c r="HT289" s="14"/>
      <c r="HU289" s="14"/>
      <c r="HV289" s="14"/>
      <c r="HW289" s="14"/>
      <c r="HX289" s="14"/>
      <c r="HY289" s="14"/>
      <c r="HZ289" s="14"/>
      <c r="IA289" s="14"/>
      <c r="IB289" s="14"/>
      <c r="IC289" s="14"/>
      <c r="ID289" s="14"/>
      <c r="IE289" s="14"/>
      <c r="IF289" s="14"/>
      <c r="IG289" s="14"/>
      <c r="IH289" s="14"/>
      <c r="II289" s="14"/>
      <c r="IJ289" s="14"/>
      <c r="IK289" s="14"/>
      <c r="IL289" s="14"/>
      <c r="IM289" s="14"/>
      <c r="IN289" s="14"/>
      <c r="IO289" s="14"/>
      <c r="IP289" s="14"/>
      <c r="IQ289" s="14"/>
      <c r="IR289" s="14"/>
      <c r="IS289" s="14"/>
      <c r="IT289" s="14"/>
      <c r="IU289" s="14"/>
      <c r="IV289" s="14"/>
      <c r="IW289" s="14"/>
    </row>
    <row r="290" spans="1:257" ht="15.75">
      <c r="A290" s="91"/>
      <c r="B290" s="96"/>
      <c r="C290" s="87"/>
      <c r="D290" s="73">
        <v>2019</v>
      </c>
      <c r="E290" s="41">
        <f t="shared" si="17"/>
        <v>0</v>
      </c>
      <c r="F290" s="51">
        <v>0</v>
      </c>
      <c r="G290" s="51">
        <v>0</v>
      </c>
      <c r="H290" s="51">
        <v>0</v>
      </c>
      <c r="I290" s="41">
        <v>0</v>
      </c>
      <c r="J290" s="94"/>
      <c r="K290" s="87"/>
      <c r="L290" s="85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  <c r="BK290" s="14"/>
      <c r="BL290" s="14"/>
      <c r="BM290" s="14"/>
      <c r="BN290" s="14"/>
      <c r="BO290" s="14"/>
      <c r="BP290" s="14"/>
      <c r="BQ290" s="14"/>
      <c r="BR290" s="14"/>
      <c r="BS290" s="14"/>
      <c r="BT290" s="14"/>
      <c r="BU290" s="14"/>
      <c r="BV290" s="14"/>
      <c r="BW290" s="14"/>
      <c r="BX290" s="14"/>
      <c r="BY290" s="14"/>
      <c r="BZ290" s="14"/>
      <c r="CA290" s="14"/>
      <c r="CB290" s="14"/>
      <c r="CC290" s="14"/>
      <c r="CD290" s="14"/>
      <c r="CE290" s="14"/>
      <c r="CF290" s="14"/>
      <c r="CG290" s="14"/>
      <c r="CH290" s="14"/>
      <c r="CI290" s="14"/>
      <c r="CJ290" s="14"/>
      <c r="CK290" s="14"/>
      <c r="CL290" s="14"/>
      <c r="CM290" s="14"/>
      <c r="CN290" s="14"/>
      <c r="CO290" s="14"/>
      <c r="CP290" s="14"/>
      <c r="CQ290" s="14"/>
      <c r="CR290" s="14"/>
      <c r="CS290" s="14"/>
      <c r="CT290" s="14"/>
      <c r="CU290" s="14"/>
      <c r="CV290" s="14"/>
      <c r="CW290" s="14"/>
      <c r="CX290" s="14"/>
      <c r="CY290" s="14"/>
      <c r="CZ290" s="14"/>
      <c r="DA290" s="14"/>
      <c r="DB290" s="14"/>
      <c r="DC290" s="14"/>
      <c r="DD290" s="14"/>
      <c r="DE290" s="14"/>
      <c r="DF290" s="14"/>
      <c r="DG290" s="14"/>
      <c r="DH290" s="14"/>
      <c r="DI290" s="14"/>
      <c r="DJ290" s="14"/>
      <c r="DK290" s="14"/>
      <c r="DL290" s="14"/>
      <c r="DM290" s="14"/>
      <c r="DN290" s="14"/>
      <c r="DO290" s="14"/>
      <c r="DP290" s="14"/>
      <c r="DQ290" s="14"/>
      <c r="DR290" s="14"/>
      <c r="DS290" s="14"/>
      <c r="DT290" s="14"/>
      <c r="DU290" s="14"/>
      <c r="DV290" s="14"/>
      <c r="DW290" s="14"/>
      <c r="DX290" s="14"/>
      <c r="DY290" s="14"/>
      <c r="DZ290" s="14"/>
      <c r="EA290" s="14"/>
      <c r="EB290" s="14"/>
      <c r="EC290" s="14"/>
      <c r="ED290" s="14"/>
      <c r="EE290" s="14"/>
      <c r="EF290" s="14"/>
      <c r="EG290" s="14"/>
      <c r="EH290" s="14"/>
      <c r="EI290" s="14"/>
      <c r="EJ290" s="14"/>
      <c r="EK290" s="14"/>
      <c r="EL290" s="14"/>
      <c r="EM290" s="14"/>
      <c r="EN290" s="14"/>
      <c r="EO290" s="14"/>
      <c r="EP290" s="14"/>
      <c r="EQ290" s="14"/>
      <c r="ER290" s="14"/>
      <c r="ES290" s="14"/>
      <c r="ET290" s="14"/>
      <c r="EU290" s="14"/>
      <c r="EV290" s="14"/>
      <c r="EW290" s="14"/>
      <c r="EX290" s="14"/>
      <c r="EY290" s="14"/>
      <c r="EZ290" s="14"/>
      <c r="FA290" s="14"/>
      <c r="FB290" s="14"/>
      <c r="FC290" s="14"/>
      <c r="FD290" s="14"/>
      <c r="FE290" s="14"/>
      <c r="FF290" s="14"/>
      <c r="FG290" s="14"/>
      <c r="FH290" s="14"/>
      <c r="FI290" s="14"/>
      <c r="FJ290" s="14"/>
      <c r="FK290" s="14"/>
      <c r="FL290" s="14"/>
      <c r="FM290" s="14"/>
      <c r="FN290" s="14"/>
      <c r="FO290" s="14"/>
      <c r="FP290" s="14"/>
      <c r="FQ290" s="14"/>
      <c r="FR290" s="14"/>
      <c r="FS290" s="14"/>
      <c r="FT290" s="14"/>
      <c r="FU290" s="14"/>
      <c r="FV290" s="14"/>
      <c r="FW290" s="14"/>
      <c r="FX290" s="14"/>
      <c r="FY290" s="14"/>
      <c r="FZ290" s="14"/>
      <c r="GA290" s="14"/>
      <c r="GB290" s="14"/>
      <c r="GC290" s="14"/>
      <c r="GD290" s="14"/>
      <c r="GE290" s="14"/>
      <c r="GF290" s="14"/>
      <c r="GG290" s="14"/>
      <c r="GH290" s="14"/>
      <c r="GI290" s="14"/>
      <c r="GJ290" s="14"/>
      <c r="GK290" s="14"/>
      <c r="GL290" s="14"/>
      <c r="GM290" s="14"/>
      <c r="GN290" s="14"/>
      <c r="GO290" s="14"/>
      <c r="GP290" s="14"/>
      <c r="GQ290" s="14"/>
      <c r="GR290" s="14"/>
      <c r="GS290" s="14"/>
      <c r="GT290" s="14"/>
      <c r="GU290" s="14"/>
      <c r="GV290" s="14"/>
      <c r="GW290" s="14"/>
      <c r="GX290" s="14"/>
      <c r="GY290" s="14"/>
      <c r="GZ290" s="14"/>
      <c r="HA290" s="14"/>
      <c r="HB290" s="14"/>
      <c r="HC290" s="14"/>
      <c r="HD290" s="14"/>
      <c r="HE290" s="14"/>
      <c r="HF290" s="14"/>
      <c r="HG290" s="14"/>
      <c r="HH290" s="14"/>
      <c r="HI290" s="14"/>
      <c r="HJ290" s="14"/>
      <c r="HK290" s="14"/>
      <c r="HL290" s="14"/>
      <c r="HM290" s="14"/>
      <c r="HN290" s="14"/>
      <c r="HO290" s="14"/>
      <c r="HP290" s="14"/>
      <c r="HQ290" s="14"/>
      <c r="HR290" s="14"/>
      <c r="HS290" s="14"/>
      <c r="HT290" s="14"/>
      <c r="HU290" s="14"/>
      <c r="HV290" s="14"/>
      <c r="HW290" s="14"/>
      <c r="HX290" s="14"/>
      <c r="HY290" s="14"/>
      <c r="HZ290" s="14"/>
      <c r="IA290" s="14"/>
      <c r="IB290" s="14"/>
      <c r="IC290" s="14"/>
      <c r="ID290" s="14"/>
      <c r="IE290" s="14"/>
      <c r="IF290" s="14"/>
      <c r="IG290" s="14"/>
      <c r="IH290" s="14"/>
      <c r="II290" s="14"/>
      <c r="IJ290" s="14"/>
      <c r="IK290" s="14"/>
      <c r="IL290" s="14"/>
      <c r="IM290" s="14"/>
      <c r="IN290" s="14"/>
      <c r="IO290" s="14"/>
      <c r="IP290" s="14"/>
      <c r="IQ290" s="14"/>
      <c r="IR290" s="14"/>
      <c r="IS290" s="14"/>
      <c r="IT290" s="14"/>
      <c r="IU290" s="14"/>
      <c r="IV290" s="14"/>
      <c r="IW290" s="14"/>
    </row>
    <row r="291" spans="1:257" ht="15.75">
      <c r="A291" s="91"/>
      <c r="B291" s="96"/>
      <c r="C291" s="87"/>
      <c r="D291" s="73">
        <v>2020</v>
      </c>
      <c r="E291" s="41">
        <f t="shared" si="17"/>
        <v>0</v>
      </c>
      <c r="F291" s="51">
        <v>0</v>
      </c>
      <c r="G291" s="51">
        <v>0</v>
      </c>
      <c r="H291" s="51">
        <v>0</v>
      </c>
      <c r="I291" s="41">
        <v>0</v>
      </c>
      <c r="J291" s="94"/>
      <c r="K291" s="87"/>
      <c r="L291" s="85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  <c r="BK291" s="14"/>
      <c r="BL291" s="14"/>
      <c r="BM291" s="14"/>
      <c r="BN291" s="14"/>
      <c r="BO291" s="14"/>
      <c r="BP291" s="14"/>
      <c r="BQ291" s="14"/>
      <c r="BR291" s="14"/>
      <c r="BS291" s="14"/>
      <c r="BT291" s="14"/>
      <c r="BU291" s="14"/>
      <c r="BV291" s="14"/>
      <c r="BW291" s="14"/>
      <c r="BX291" s="14"/>
      <c r="BY291" s="14"/>
      <c r="BZ291" s="14"/>
      <c r="CA291" s="14"/>
      <c r="CB291" s="14"/>
      <c r="CC291" s="14"/>
      <c r="CD291" s="14"/>
      <c r="CE291" s="14"/>
      <c r="CF291" s="14"/>
      <c r="CG291" s="14"/>
      <c r="CH291" s="14"/>
      <c r="CI291" s="14"/>
      <c r="CJ291" s="14"/>
      <c r="CK291" s="14"/>
      <c r="CL291" s="14"/>
      <c r="CM291" s="14"/>
      <c r="CN291" s="14"/>
      <c r="CO291" s="14"/>
      <c r="CP291" s="14"/>
      <c r="CQ291" s="14"/>
      <c r="CR291" s="14"/>
      <c r="CS291" s="14"/>
      <c r="CT291" s="14"/>
      <c r="CU291" s="14"/>
      <c r="CV291" s="14"/>
      <c r="CW291" s="14"/>
      <c r="CX291" s="14"/>
      <c r="CY291" s="14"/>
      <c r="CZ291" s="14"/>
      <c r="DA291" s="14"/>
      <c r="DB291" s="14"/>
      <c r="DC291" s="14"/>
      <c r="DD291" s="14"/>
      <c r="DE291" s="14"/>
      <c r="DF291" s="14"/>
      <c r="DG291" s="14"/>
      <c r="DH291" s="14"/>
      <c r="DI291" s="14"/>
      <c r="DJ291" s="14"/>
      <c r="DK291" s="14"/>
      <c r="DL291" s="14"/>
      <c r="DM291" s="14"/>
      <c r="DN291" s="14"/>
      <c r="DO291" s="14"/>
      <c r="DP291" s="14"/>
      <c r="DQ291" s="14"/>
      <c r="DR291" s="14"/>
      <c r="DS291" s="14"/>
      <c r="DT291" s="14"/>
      <c r="DU291" s="14"/>
      <c r="DV291" s="14"/>
      <c r="DW291" s="14"/>
      <c r="DX291" s="14"/>
      <c r="DY291" s="14"/>
      <c r="DZ291" s="14"/>
      <c r="EA291" s="14"/>
      <c r="EB291" s="14"/>
      <c r="EC291" s="14"/>
      <c r="ED291" s="14"/>
      <c r="EE291" s="14"/>
      <c r="EF291" s="14"/>
      <c r="EG291" s="14"/>
      <c r="EH291" s="14"/>
      <c r="EI291" s="14"/>
      <c r="EJ291" s="14"/>
      <c r="EK291" s="14"/>
      <c r="EL291" s="14"/>
      <c r="EM291" s="14"/>
      <c r="EN291" s="14"/>
      <c r="EO291" s="14"/>
      <c r="EP291" s="14"/>
      <c r="EQ291" s="14"/>
      <c r="ER291" s="14"/>
      <c r="ES291" s="14"/>
      <c r="ET291" s="14"/>
      <c r="EU291" s="14"/>
      <c r="EV291" s="14"/>
      <c r="EW291" s="14"/>
      <c r="EX291" s="14"/>
      <c r="EY291" s="14"/>
      <c r="EZ291" s="14"/>
      <c r="FA291" s="14"/>
      <c r="FB291" s="14"/>
      <c r="FC291" s="14"/>
      <c r="FD291" s="14"/>
      <c r="FE291" s="14"/>
      <c r="FF291" s="14"/>
      <c r="FG291" s="14"/>
      <c r="FH291" s="14"/>
      <c r="FI291" s="14"/>
      <c r="FJ291" s="14"/>
      <c r="FK291" s="14"/>
      <c r="FL291" s="14"/>
      <c r="FM291" s="14"/>
      <c r="FN291" s="14"/>
      <c r="FO291" s="14"/>
      <c r="FP291" s="14"/>
      <c r="FQ291" s="14"/>
      <c r="FR291" s="14"/>
      <c r="FS291" s="14"/>
      <c r="FT291" s="14"/>
      <c r="FU291" s="14"/>
      <c r="FV291" s="14"/>
      <c r="FW291" s="14"/>
      <c r="FX291" s="14"/>
      <c r="FY291" s="14"/>
      <c r="FZ291" s="14"/>
      <c r="GA291" s="14"/>
      <c r="GB291" s="14"/>
      <c r="GC291" s="14"/>
      <c r="GD291" s="14"/>
      <c r="GE291" s="14"/>
      <c r="GF291" s="14"/>
      <c r="GG291" s="14"/>
      <c r="GH291" s="14"/>
      <c r="GI291" s="14"/>
      <c r="GJ291" s="14"/>
      <c r="GK291" s="14"/>
      <c r="GL291" s="14"/>
      <c r="GM291" s="14"/>
      <c r="GN291" s="14"/>
      <c r="GO291" s="14"/>
      <c r="GP291" s="14"/>
      <c r="GQ291" s="14"/>
      <c r="GR291" s="14"/>
      <c r="GS291" s="14"/>
      <c r="GT291" s="14"/>
      <c r="GU291" s="14"/>
      <c r="GV291" s="14"/>
      <c r="GW291" s="14"/>
      <c r="GX291" s="14"/>
      <c r="GY291" s="14"/>
      <c r="GZ291" s="14"/>
      <c r="HA291" s="14"/>
      <c r="HB291" s="14"/>
      <c r="HC291" s="14"/>
      <c r="HD291" s="14"/>
      <c r="HE291" s="14"/>
      <c r="HF291" s="14"/>
      <c r="HG291" s="14"/>
      <c r="HH291" s="14"/>
      <c r="HI291" s="14"/>
      <c r="HJ291" s="14"/>
      <c r="HK291" s="14"/>
      <c r="HL291" s="14"/>
      <c r="HM291" s="14"/>
      <c r="HN291" s="14"/>
      <c r="HO291" s="14"/>
      <c r="HP291" s="14"/>
      <c r="HQ291" s="14"/>
      <c r="HR291" s="14"/>
      <c r="HS291" s="14"/>
      <c r="HT291" s="14"/>
      <c r="HU291" s="14"/>
      <c r="HV291" s="14"/>
      <c r="HW291" s="14"/>
      <c r="HX291" s="14"/>
      <c r="HY291" s="14"/>
      <c r="HZ291" s="14"/>
      <c r="IA291" s="14"/>
      <c r="IB291" s="14"/>
      <c r="IC291" s="14"/>
      <c r="ID291" s="14"/>
      <c r="IE291" s="14"/>
      <c r="IF291" s="14"/>
      <c r="IG291" s="14"/>
      <c r="IH291" s="14"/>
      <c r="II291" s="14"/>
      <c r="IJ291" s="14"/>
      <c r="IK291" s="14"/>
      <c r="IL291" s="14"/>
      <c r="IM291" s="14"/>
      <c r="IN291" s="14"/>
      <c r="IO291" s="14"/>
      <c r="IP291" s="14"/>
      <c r="IQ291" s="14"/>
      <c r="IR291" s="14"/>
      <c r="IS291" s="14"/>
      <c r="IT291" s="14"/>
      <c r="IU291" s="14"/>
      <c r="IV291" s="14"/>
      <c r="IW291" s="14"/>
    </row>
    <row r="292" spans="1:257" ht="15.75">
      <c r="A292" s="91"/>
      <c r="B292" s="96"/>
      <c r="C292" s="87"/>
      <c r="D292" s="73">
        <v>2021</v>
      </c>
      <c r="E292" s="41">
        <f t="shared" si="17"/>
        <v>0</v>
      </c>
      <c r="F292" s="51">
        <v>0</v>
      </c>
      <c r="G292" s="51">
        <v>0</v>
      </c>
      <c r="H292" s="51">
        <v>0</v>
      </c>
      <c r="I292" s="41">
        <v>0</v>
      </c>
      <c r="J292" s="94"/>
      <c r="K292" s="87"/>
      <c r="L292" s="85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  <c r="BK292" s="14"/>
      <c r="BL292" s="14"/>
      <c r="BM292" s="14"/>
      <c r="BN292" s="14"/>
      <c r="BO292" s="14"/>
      <c r="BP292" s="14"/>
      <c r="BQ292" s="14"/>
      <c r="BR292" s="14"/>
      <c r="BS292" s="14"/>
      <c r="BT292" s="14"/>
      <c r="BU292" s="14"/>
      <c r="BV292" s="14"/>
      <c r="BW292" s="14"/>
      <c r="BX292" s="14"/>
      <c r="BY292" s="14"/>
      <c r="BZ292" s="14"/>
      <c r="CA292" s="14"/>
      <c r="CB292" s="14"/>
      <c r="CC292" s="14"/>
      <c r="CD292" s="14"/>
      <c r="CE292" s="14"/>
      <c r="CF292" s="14"/>
      <c r="CG292" s="14"/>
      <c r="CH292" s="14"/>
      <c r="CI292" s="14"/>
      <c r="CJ292" s="14"/>
      <c r="CK292" s="14"/>
      <c r="CL292" s="14"/>
      <c r="CM292" s="14"/>
      <c r="CN292" s="14"/>
      <c r="CO292" s="14"/>
      <c r="CP292" s="14"/>
      <c r="CQ292" s="14"/>
      <c r="CR292" s="14"/>
      <c r="CS292" s="14"/>
      <c r="CT292" s="14"/>
      <c r="CU292" s="14"/>
      <c r="CV292" s="14"/>
      <c r="CW292" s="14"/>
      <c r="CX292" s="14"/>
      <c r="CY292" s="14"/>
      <c r="CZ292" s="14"/>
      <c r="DA292" s="14"/>
      <c r="DB292" s="14"/>
      <c r="DC292" s="14"/>
      <c r="DD292" s="14"/>
      <c r="DE292" s="14"/>
      <c r="DF292" s="14"/>
      <c r="DG292" s="14"/>
      <c r="DH292" s="14"/>
      <c r="DI292" s="14"/>
      <c r="DJ292" s="14"/>
      <c r="DK292" s="14"/>
      <c r="DL292" s="14"/>
      <c r="DM292" s="14"/>
      <c r="DN292" s="14"/>
      <c r="DO292" s="14"/>
      <c r="DP292" s="14"/>
      <c r="DQ292" s="14"/>
      <c r="DR292" s="14"/>
      <c r="DS292" s="14"/>
      <c r="DT292" s="14"/>
      <c r="DU292" s="14"/>
      <c r="DV292" s="14"/>
      <c r="DW292" s="14"/>
      <c r="DX292" s="14"/>
      <c r="DY292" s="14"/>
      <c r="DZ292" s="14"/>
      <c r="EA292" s="14"/>
      <c r="EB292" s="14"/>
      <c r="EC292" s="14"/>
      <c r="ED292" s="14"/>
      <c r="EE292" s="14"/>
      <c r="EF292" s="14"/>
      <c r="EG292" s="14"/>
      <c r="EH292" s="14"/>
      <c r="EI292" s="14"/>
      <c r="EJ292" s="14"/>
      <c r="EK292" s="14"/>
      <c r="EL292" s="14"/>
      <c r="EM292" s="14"/>
      <c r="EN292" s="14"/>
      <c r="EO292" s="14"/>
      <c r="EP292" s="14"/>
      <c r="EQ292" s="14"/>
      <c r="ER292" s="14"/>
      <c r="ES292" s="14"/>
      <c r="ET292" s="14"/>
      <c r="EU292" s="14"/>
      <c r="EV292" s="14"/>
      <c r="EW292" s="14"/>
      <c r="EX292" s="14"/>
      <c r="EY292" s="14"/>
      <c r="EZ292" s="14"/>
      <c r="FA292" s="14"/>
      <c r="FB292" s="14"/>
      <c r="FC292" s="14"/>
      <c r="FD292" s="14"/>
      <c r="FE292" s="14"/>
      <c r="FF292" s="14"/>
      <c r="FG292" s="14"/>
      <c r="FH292" s="14"/>
      <c r="FI292" s="14"/>
      <c r="FJ292" s="14"/>
      <c r="FK292" s="14"/>
      <c r="FL292" s="14"/>
      <c r="FM292" s="14"/>
      <c r="FN292" s="14"/>
      <c r="FO292" s="14"/>
      <c r="FP292" s="14"/>
      <c r="FQ292" s="14"/>
      <c r="FR292" s="14"/>
      <c r="FS292" s="14"/>
      <c r="FT292" s="14"/>
      <c r="FU292" s="14"/>
      <c r="FV292" s="14"/>
      <c r="FW292" s="14"/>
      <c r="FX292" s="14"/>
      <c r="FY292" s="14"/>
      <c r="FZ292" s="14"/>
      <c r="GA292" s="14"/>
      <c r="GB292" s="14"/>
      <c r="GC292" s="14"/>
      <c r="GD292" s="14"/>
      <c r="GE292" s="14"/>
      <c r="GF292" s="14"/>
      <c r="GG292" s="14"/>
      <c r="GH292" s="14"/>
      <c r="GI292" s="14"/>
      <c r="GJ292" s="14"/>
      <c r="GK292" s="14"/>
      <c r="GL292" s="14"/>
      <c r="GM292" s="14"/>
      <c r="GN292" s="14"/>
      <c r="GO292" s="14"/>
      <c r="GP292" s="14"/>
      <c r="GQ292" s="14"/>
      <c r="GR292" s="14"/>
      <c r="GS292" s="14"/>
      <c r="GT292" s="14"/>
      <c r="GU292" s="14"/>
      <c r="GV292" s="14"/>
      <c r="GW292" s="14"/>
      <c r="GX292" s="14"/>
      <c r="GY292" s="14"/>
      <c r="GZ292" s="14"/>
      <c r="HA292" s="14"/>
      <c r="HB292" s="14"/>
      <c r="HC292" s="14"/>
      <c r="HD292" s="14"/>
      <c r="HE292" s="14"/>
      <c r="HF292" s="14"/>
      <c r="HG292" s="14"/>
      <c r="HH292" s="14"/>
      <c r="HI292" s="14"/>
      <c r="HJ292" s="14"/>
      <c r="HK292" s="14"/>
      <c r="HL292" s="14"/>
      <c r="HM292" s="14"/>
      <c r="HN292" s="14"/>
      <c r="HO292" s="14"/>
      <c r="HP292" s="14"/>
      <c r="HQ292" s="14"/>
      <c r="HR292" s="14"/>
      <c r="HS292" s="14"/>
      <c r="HT292" s="14"/>
      <c r="HU292" s="14"/>
      <c r="HV292" s="14"/>
      <c r="HW292" s="14"/>
      <c r="HX292" s="14"/>
      <c r="HY292" s="14"/>
      <c r="HZ292" s="14"/>
      <c r="IA292" s="14"/>
      <c r="IB292" s="14"/>
      <c r="IC292" s="14"/>
      <c r="ID292" s="14"/>
      <c r="IE292" s="14"/>
      <c r="IF292" s="14"/>
      <c r="IG292" s="14"/>
      <c r="IH292" s="14"/>
      <c r="II292" s="14"/>
      <c r="IJ292" s="14"/>
      <c r="IK292" s="14"/>
      <c r="IL292" s="14"/>
      <c r="IM292" s="14"/>
      <c r="IN292" s="14"/>
      <c r="IO292" s="14"/>
      <c r="IP292" s="14"/>
      <c r="IQ292" s="14"/>
      <c r="IR292" s="14"/>
      <c r="IS292" s="14"/>
      <c r="IT292" s="14"/>
      <c r="IU292" s="14"/>
      <c r="IV292" s="14"/>
      <c r="IW292" s="14"/>
    </row>
    <row r="293" spans="1:257" ht="15.75">
      <c r="A293" s="91"/>
      <c r="B293" s="96"/>
      <c r="C293" s="87"/>
      <c r="D293" s="73">
        <v>2022</v>
      </c>
      <c r="E293" s="41">
        <f t="shared" si="17"/>
        <v>0</v>
      </c>
      <c r="F293" s="51">
        <v>0</v>
      </c>
      <c r="G293" s="51">
        <v>0</v>
      </c>
      <c r="H293" s="51">
        <v>0</v>
      </c>
      <c r="I293" s="41">
        <v>0</v>
      </c>
      <c r="J293" s="94"/>
      <c r="K293" s="87"/>
      <c r="L293" s="85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  <c r="BK293" s="14"/>
      <c r="BL293" s="14"/>
      <c r="BM293" s="14"/>
      <c r="BN293" s="14"/>
      <c r="BO293" s="14"/>
      <c r="BP293" s="14"/>
      <c r="BQ293" s="14"/>
      <c r="BR293" s="14"/>
      <c r="BS293" s="14"/>
      <c r="BT293" s="14"/>
      <c r="BU293" s="14"/>
      <c r="BV293" s="14"/>
      <c r="BW293" s="14"/>
      <c r="BX293" s="14"/>
      <c r="BY293" s="14"/>
      <c r="BZ293" s="14"/>
      <c r="CA293" s="14"/>
      <c r="CB293" s="14"/>
      <c r="CC293" s="14"/>
      <c r="CD293" s="14"/>
      <c r="CE293" s="14"/>
      <c r="CF293" s="14"/>
      <c r="CG293" s="14"/>
      <c r="CH293" s="14"/>
      <c r="CI293" s="14"/>
      <c r="CJ293" s="14"/>
      <c r="CK293" s="14"/>
      <c r="CL293" s="14"/>
      <c r="CM293" s="14"/>
      <c r="CN293" s="14"/>
      <c r="CO293" s="14"/>
      <c r="CP293" s="14"/>
      <c r="CQ293" s="14"/>
      <c r="CR293" s="14"/>
      <c r="CS293" s="14"/>
      <c r="CT293" s="14"/>
      <c r="CU293" s="14"/>
      <c r="CV293" s="14"/>
      <c r="CW293" s="14"/>
      <c r="CX293" s="14"/>
      <c r="CY293" s="14"/>
      <c r="CZ293" s="14"/>
      <c r="DA293" s="14"/>
      <c r="DB293" s="14"/>
      <c r="DC293" s="14"/>
      <c r="DD293" s="14"/>
      <c r="DE293" s="14"/>
      <c r="DF293" s="14"/>
      <c r="DG293" s="14"/>
      <c r="DH293" s="14"/>
      <c r="DI293" s="14"/>
      <c r="DJ293" s="14"/>
      <c r="DK293" s="14"/>
      <c r="DL293" s="14"/>
      <c r="DM293" s="14"/>
      <c r="DN293" s="14"/>
      <c r="DO293" s="14"/>
      <c r="DP293" s="14"/>
      <c r="DQ293" s="14"/>
      <c r="DR293" s="14"/>
      <c r="DS293" s="14"/>
      <c r="DT293" s="14"/>
      <c r="DU293" s="14"/>
      <c r="DV293" s="14"/>
      <c r="DW293" s="14"/>
      <c r="DX293" s="14"/>
      <c r="DY293" s="14"/>
      <c r="DZ293" s="14"/>
      <c r="EA293" s="14"/>
      <c r="EB293" s="14"/>
      <c r="EC293" s="14"/>
      <c r="ED293" s="14"/>
      <c r="EE293" s="14"/>
      <c r="EF293" s="14"/>
      <c r="EG293" s="14"/>
      <c r="EH293" s="14"/>
      <c r="EI293" s="14"/>
      <c r="EJ293" s="14"/>
      <c r="EK293" s="14"/>
      <c r="EL293" s="14"/>
      <c r="EM293" s="14"/>
      <c r="EN293" s="14"/>
      <c r="EO293" s="14"/>
      <c r="EP293" s="14"/>
      <c r="EQ293" s="14"/>
      <c r="ER293" s="14"/>
      <c r="ES293" s="14"/>
      <c r="ET293" s="14"/>
      <c r="EU293" s="14"/>
      <c r="EV293" s="14"/>
      <c r="EW293" s="14"/>
      <c r="EX293" s="14"/>
      <c r="EY293" s="14"/>
      <c r="EZ293" s="14"/>
      <c r="FA293" s="14"/>
      <c r="FB293" s="14"/>
      <c r="FC293" s="14"/>
      <c r="FD293" s="14"/>
      <c r="FE293" s="14"/>
      <c r="FF293" s="14"/>
      <c r="FG293" s="14"/>
      <c r="FH293" s="14"/>
      <c r="FI293" s="14"/>
      <c r="FJ293" s="14"/>
      <c r="FK293" s="14"/>
      <c r="FL293" s="14"/>
      <c r="FM293" s="14"/>
      <c r="FN293" s="14"/>
      <c r="FO293" s="14"/>
      <c r="FP293" s="14"/>
      <c r="FQ293" s="14"/>
      <c r="FR293" s="14"/>
      <c r="FS293" s="14"/>
      <c r="FT293" s="14"/>
      <c r="FU293" s="14"/>
      <c r="FV293" s="14"/>
      <c r="FW293" s="14"/>
      <c r="FX293" s="14"/>
      <c r="FY293" s="14"/>
      <c r="FZ293" s="14"/>
      <c r="GA293" s="14"/>
      <c r="GB293" s="14"/>
      <c r="GC293" s="14"/>
      <c r="GD293" s="14"/>
      <c r="GE293" s="14"/>
      <c r="GF293" s="14"/>
      <c r="GG293" s="14"/>
      <c r="GH293" s="14"/>
      <c r="GI293" s="14"/>
      <c r="GJ293" s="14"/>
      <c r="GK293" s="14"/>
      <c r="GL293" s="14"/>
      <c r="GM293" s="14"/>
      <c r="GN293" s="14"/>
      <c r="GO293" s="14"/>
      <c r="GP293" s="14"/>
      <c r="GQ293" s="14"/>
      <c r="GR293" s="14"/>
      <c r="GS293" s="14"/>
      <c r="GT293" s="14"/>
      <c r="GU293" s="14"/>
      <c r="GV293" s="14"/>
      <c r="GW293" s="14"/>
      <c r="GX293" s="14"/>
      <c r="GY293" s="14"/>
      <c r="GZ293" s="14"/>
      <c r="HA293" s="14"/>
      <c r="HB293" s="14"/>
      <c r="HC293" s="14"/>
      <c r="HD293" s="14"/>
      <c r="HE293" s="14"/>
      <c r="HF293" s="14"/>
      <c r="HG293" s="14"/>
      <c r="HH293" s="14"/>
      <c r="HI293" s="14"/>
      <c r="HJ293" s="14"/>
      <c r="HK293" s="14"/>
      <c r="HL293" s="14"/>
      <c r="HM293" s="14"/>
      <c r="HN293" s="14"/>
      <c r="HO293" s="14"/>
      <c r="HP293" s="14"/>
      <c r="HQ293" s="14"/>
      <c r="HR293" s="14"/>
      <c r="HS293" s="14"/>
      <c r="HT293" s="14"/>
      <c r="HU293" s="14"/>
      <c r="HV293" s="14"/>
      <c r="HW293" s="14"/>
      <c r="HX293" s="14"/>
      <c r="HY293" s="14"/>
      <c r="HZ293" s="14"/>
      <c r="IA293" s="14"/>
      <c r="IB293" s="14"/>
      <c r="IC293" s="14"/>
      <c r="ID293" s="14"/>
      <c r="IE293" s="14"/>
      <c r="IF293" s="14"/>
      <c r="IG293" s="14"/>
      <c r="IH293" s="14"/>
      <c r="II293" s="14"/>
      <c r="IJ293" s="14"/>
      <c r="IK293" s="14"/>
      <c r="IL293" s="14"/>
      <c r="IM293" s="14"/>
      <c r="IN293" s="14"/>
      <c r="IO293" s="14"/>
      <c r="IP293" s="14"/>
      <c r="IQ293" s="14"/>
      <c r="IR293" s="14"/>
      <c r="IS293" s="14"/>
      <c r="IT293" s="14"/>
      <c r="IU293" s="14"/>
      <c r="IV293" s="14"/>
      <c r="IW293" s="14"/>
    </row>
    <row r="294" spans="1:257" ht="15.75">
      <c r="A294" s="91"/>
      <c r="B294" s="96"/>
      <c r="C294" s="87"/>
      <c r="D294" s="73">
        <v>2023</v>
      </c>
      <c r="E294" s="41">
        <f t="shared" si="17"/>
        <v>0</v>
      </c>
      <c r="F294" s="51">
        <v>0</v>
      </c>
      <c r="G294" s="51">
        <v>0</v>
      </c>
      <c r="H294" s="51">
        <v>0</v>
      </c>
      <c r="I294" s="41">
        <v>0</v>
      </c>
      <c r="J294" s="94"/>
      <c r="K294" s="87"/>
      <c r="L294" s="85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  <c r="BK294" s="14"/>
      <c r="BL294" s="14"/>
      <c r="BM294" s="14"/>
      <c r="BN294" s="14"/>
      <c r="BO294" s="14"/>
      <c r="BP294" s="14"/>
      <c r="BQ294" s="14"/>
      <c r="BR294" s="14"/>
      <c r="BS294" s="14"/>
      <c r="BT294" s="14"/>
      <c r="BU294" s="14"/>
      <c r="BV294" s="14"/>
      <c r="BW294" s="14"/>
      <c r="BX294" s="14"/>
      <c r="BY294" s="14"/>
      <c r="BZ294" s="14"/>
      <c r="CA294" s="14"/>
      <c r="CB294" s="14"/>
      <c r="CC294" s="14"/>
      <c r="CD294" s="14"/>
      <c r="CE294" s="14"/>
      <c r="CF294" s="14"/>
      <c r="CG294" s="14"/>
      <c r="CH294" s="14"/>
      <c r="CI294" s="14"/>
      <c r="CJ294" s="14"/>
      <c r="CK294" s="14"/>
      <c r="CL294" s="14"/>
      <c r="CM294" s="14"/>
      <c r="CN294" s="14"/>
      <c r="CO294" s="14"/>
      <c r="CP294" s="14"/>
      <c r="CQ294" s="14"/>
      <c r="CR294" s="14"/>
      <c r="CS294" s="14"/>
      <c r="CT294" s="14"/>
      <c r="CU294" s="14"/>
      <c r="CV294" s="14"/>
      <c r="CW294" s="14"/>
      <c r="CX294" s="14"/>
      <c r="CY294" s="14"/>
      <c r="CZ294" s="14"/>
      <c r="DA294" s="14"/>
      <c r="DB294" s="14"/>
      <c r="DC294" s="14"/>
      <c r="DD294" s="14"/>
      <c r="DE294" s="14"/>
      <c r="DF294" s="14"/>
      <c r="DG294" s="14"/>
      <c r="DH294" s="14"/>
      <c r="DI294" s="14"/>
      <c r="DJ294" s="14"/>
      <c r="DK294" s="14"/>
      <c r="DL294" s="14"/>
      <c r="DM294" s="14"/>
      <c r="DN294" s="14"/>
      <c r="DO294" s="14"/>
      <c r="DP294" s="14"/>
      <c r="DQ294" s="14"/>
      <c r="DR294" s="14"/>
      <c r="DS294" s="14"/>
      <c r="DT294" s="14"/>
      <c r="DU294" s="14"/>
      <c r="DV294" s="14"/>
      <c r="DW294" s="14"/>
      <c r="DX294" s="14"/>
      <c r="DY294" s="14"/>
      <c r="DZ294" s="14"/>
      <c r="EA294" s="14"/>
      <c r="EB294" s="14"/>
      <c r="EC294" s="14"/>
      <c r="ED294" s="14"/>
      <c r="EE294" s="14"/>
      <c r="EF294" s="14"/>
      <c r="EG294" s="14"/>
      <c r="EH294" s="14"/>
      <c r="EI294" s="14"/>
      <c r="EJ294" s="14"/>
      <c r="EK294" s="14"/>
      <c r="EL294" s="14"/>
      <c r="EM294" s="14"/>
      <c r="EN294" s="14"/>
      <c r="EO294" s="14"/>
      <c r="EP294" s="14"/>
      <c r="EQ294" s="14"/>
      <c r="ER294" s="14"/>
      <c r="ES294" s="14"/>
      <c r="ET294" s="14"/>
      <c r="EU294" s="14"/>
      <c r="EV294" s="14"/>
      <c r="EW294" s="14"/>
      <c r="EX294" s="14"/>
      <c r="EY294" s="14"/>
      <c r="EZ294" s="14"/>
      <c r="FA294" s="14"/>
      <c r="FB294" s="14"/>
      <c r="FC294" s="14"/>
      <c r="FD294" s="14"/>
      <c r="FE294" s="14"/>
      <c r="FF294" s="14"/>
      <c r="FG294" s="14"/>
      <c r="FH294" s="14"/>
      <c r="FI294" s="14"/>
      <c r="FJ294" s="14"/>
      <c r="FK294" s="14"/>
      <c r="FL294" s="14"/>
      <c r="FM294" s="14"/>
      <c r="FN294" s="14"/>
      <c r="FO294" s="14"/>
      <c r="FP294" s="14"/>
      <c r="FQ294" s="14"/>
      <c r="FR294" s="14"/>
      <c r="FS294" s="14"/>
      <c r="FT294" s="14"/>
      <c r="FU294" s="14"/>
      <c r="FV294" s="14"/>
      <c r="FW294" s="14"/>
      <c r="FX294" s="14"/>
      <c r="FY294" s="14"/>
      <c r="FZ294" s="14"/>
      <c r="GA294" s="14"/>
      <c r="GB294" s="14"/>
      <c r="GC294" s="14"/>
      <c r="GD294" s="14"/>
      <c r="GE294" s="14"/>
      <c r="GF294" s="14"/>
      <c r="GG294" s="14"/>
      <c r="GH294" s="14"/>
      <c r="GI294" s="14"/>
      <c r="GJ294" s="14"/>
      <c r="GK294" s="14"/>
      <c r="GL294" s="14"/>
      <c r="GM294" s="14"/>
      <c r="GN294" s="14"/>
      <c r="GO294" s="14"/>
      <c r="GP294" s="14"/>
      <c r="GQ294" s="14"/>
      <c r="GR294" s="14"/>
      <c r="GS294" s="14"/>
      <c r="GT294" s="14"/>
      <c r="GU294" s="14"/>
      <c r="GV294" s="14"/>
      <c r="GW294" s="14"/>
      <c r="GX294" s="14"/>
      <c r="GY294" s="14"/>
      <c r="GZ294" s="14"/>
      <c r="HA294" s="14"/>
      <c r="HB294" s="14"/>
      <c r="HC294" s="14"/>
      <c r="HD294" s="14"/>
      <c r="HE294" s="14"/>
      <c r="HF294" s="14"/>
      <c r="HG294" s="14"/>
      <c r="HH294" s="14"/>
      <c r="HI294" s="14"/>
      <c r="HJ294" s="14"/>
      <c r="HK294" s="14"/>
      <c r="HL294" s="14"/>
      <c r="HM294" s="14"/>
      <c r="HN294" s="14"/>
      <c r="HO294" s="14"/>
      <c r="HP294" s="14"/>
      <c r="HQ294" s="14"/>
      <c r="HR294" s="14"/>
      <c r="HS294" s="14"/>
      <c r="HT294" s="14"/>
      <c r="HU294" s="14"/>
      <c r="HV294" s="14"/>
      <c r="HW294" s="14"/>
      <c r="HX294" s="14"/>
      <c r="HY294" s="14"/>
      <c r="HZ294" s="14"/>
      <c r="IA294" s="14"/>
      <c r="IB294" s="14"/>
      <c r="IC294" s="14"/>
      <c r="ID294" s="14"/>
      <c r="IE294" s="14"/>
      <c r="IF294" s="14"/>
      <c r="IG294" s="14"/>
      <c r="IH294" s="14"/>
      <c r="II294" s="14"/>
      <c r="IJ294" s="14"/>
      <c r="IK294" s="14"/>
      <c r="IL294" s="14"/>
      <c r="IM294" s="14"/>
      <c r="IN294" s="14"/>
      <c r="IO294" s="14"/>
      <c r="IP294" s="14"/>
      <c r="IQ294" s="14"/>
      <c r="IR294" s="14"/>
      <c r="IS294" s="14"/>
      <c r="IT294" s="14"/>
      <c r="IU294" s="14"/>
      <c r="IV294" s="14"/>
      <c r="IW294" s="14"/>
    </row>
    <row r="295" spans="1:257" ht="15.75">
      <c r="A295" s="91"/>
      <c r="B295" s="96"/>
      <c r="C295" s="88"/>
      <c r="D295" s="73">
        <v>2024</v>
      </c>
      <c r="E295" s="41">
        <f t="shared" si="17"/>
        <v>63</v>
      </c>
      <c r="F295" s="51">
        <v>0</v>
      </c>
      <c r="G295" s="51">
        <v>0</v>
      </c>
      <c r="H295" s="51">
        <v>63</v>
      </c>
      <c r="I295" s="41">
        <v>0</v>
      </c>
      <c r="J295" s="95"/>
      <c r="K295" s="88"/>
      <c r="L295" s="85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  <c r="BK295" s="14"/>
      <c r="BL295" s="14"/>
      <c r="BM295" s="14"/>
      <c r="BN295" s="14"/>
      <c r="BO295" s="14"/>
      <c r="BP295" s="14"/>
      <c r="BQ295" s="14"/>
      <c r="BR295" s="14"/>
      <c r="BS295" s="14"/>
      <c r="BT295" s="14"/>
      <c r="BU295" s="14"/>
      <c r="BV295" s="14"/>
      <c r="BW295" s="14"/>
      <c r="BX295" s="14"/>
      <c r="BY295" s="14"/>
      <c r="BZ295" s="14"/>
      <c r="CA295" s="14"/>
      <c r="CB295" s="14"/>
      <c r="CC295" s="14"/>
      <c r="CD295" s="14"/>
      <c r="CE295" s="14"/>
      <c r="CF295" s="14"/>
      <c r="CG295" s="14"/>
      <c r="CH295" s="14"/>
      <c r="CI295" s="14"/>
      <c r="CJ295" s="14"/>
      <c r="CK295" s="14"/>
      <c r="CL295" s="14"/>
      <c r="CM295" s="14"/>
      <c r="CN295" s="14"/>
      <c r="CO295" s="14"/>
      <c r="CP295" s="14"/>
      <c r="CQ295" s="14"/>
      <c r="CR295" s="14"/>
      <c r="CS295" s="14"/>
      <c r="CT295" s="14"/>
      <c r="CU295" s="14"/>
      <c r="CV295" s="14"/>
      <c r="CW295" s="14"/>
      <c r="CX295" s="14"/>
      <c r="CY295" s="14"/>
      <c r="CZ295" s="14"/>
      <c r="DA295" s="14"/>
      <c r="DB295" s="14"/>
      <c r="DC295" s="14"/>
      <c r="DD295" s="14"/>
      <c r="DE295" s="14"/>
      <c r="DF295" s="14"/>
      <c r="DG295" s="14"/>
      <c r="DH295" s="14"/>
      <c r="DI295" s="14"/>
      <c r="DJ295" s="14"/>
      <c r="DK295" s="14"/>
      <c r="DL295" s="14"/>
      <c r="DM295" s="14"/>
      <c r="DN295" s="14"/>
      <c r="DO295" s="14"/>
      <c r="DP295" s="14"/>
      <c r="DQ295" s="14"/>
      <c r="DR295" s="14"/>
      <c r="DS295" s="14"/>
      <c r="DT295" s="14"/>
      <c r="DU295" s="14"/>
      <c r="DV295" s="14"/>
      <c r="DW295" s="14"/>
      <c r="DX295" s="14"/>
      <c r="DY295" s="14"/>
      <c r="DZ295" s="14"/>
      <c r="EA295" s="14"/>
      <c r="EB295" s="14"/>
      <c r="EC295" s="14"/>
      <c r="ED295" s="14"/>
      <c r="EE295" s="14"/>
      <c r="EF295" s="14"/>
      <c r="EG295" s="14"/>
      <c r="EH295" s="14"/>
      <c r="EI295" s="14"/>
      <c r="EJ295" s="14"/>
      <c r="EK295" s="14"/>
      <c r="EL295" s="14"/>
      <c r="EM295" s="14"/>
      <c r="EN295" s="14"/>
      <c r="EO295" s="14"/>
      <c r="EP295" s="14"/>
      <c r="EQ295" s="14"/>
      <c r="ER295" s="14"/>
      <c r="ES295" s="14"/>
      <c r="ET295" s="14"/>
      <c r="EU295" s="14"/>
      <c r="EV295" s="14"/>
      <c r="EW295" s="14"/>
      <c r="EX295" s="14"/>
      <c r="EY295" s="14"/>
      <c r="EZ295" s="14"/>
      <c r="FA295" s="14"/>
      <c r="FB295" s="14"/>
      <c r="FC295" s="14"/>
      <c r="FD295" s="14"/>
      <c r="FE295" s="14"/>
      <c r="FF295" s="14"/>
      <c r="FG295" s="14"/>
      <c r="FH295" s="14"/>
      <c r="FI295" s="14"/>
      <c r="FJ295" s="14"/>
      <c r="FK295" s="14"/>
      <c r="FL295" s="14"/>
      <c r="FM295" s="14"/>
      <c r="FN295" s="14"/>
      <c r="FO295" s="14"/>
      <c r="FP295" s="14"/>
      <c r="FQ295" s="14"/>
      <c r="FR295" s="14"/>
      <c r="FS295" s="14"/>
      <c r="FT295" s="14"/>
      <c r="FU295" s="14"/>
      <c r="FV295" s="14"/>
      <c r="FW295" s="14"/>
      <c r="FX295" s="14"/>
      <c r="FY295" s="14"/>
      <c r="FZ295" s="14"/>
      <c r="GA295" s="14"/>
      <c r="GB295" s="14"/>
      <c r="GC295" s="14"/>
      <c r="GD295" s="14"/>
      <c r="GE295" s="14"/>
      <c r="GF295" s="14"/>
      <c r="GG295" s="14"/>
      <c r="GH295" s="14"/>
      <c r="GI295" s="14"/>
      <c r="GJ295" s="14"/>
      <c r="GK295" s="14"/>
      <c r="GL295" s="14"/>
      <c r="GM295" s="14"/>
      <c r="GN295" s="14"/>
      <c r="GO295" s="14"/>
      <c r="GP295" s="14"/>
      <c r="GQ295" s="14"/>
      <c r="GR295" s="14"/>
      <c r="GS295" s="14"/>
      <c r="GT295" s="14"/>
      <c r="GU295" s="14"/>
      <c r="GV295" s="14"/>
      <c r="GW295" s="14"/>
      <c r="GX295" s="14"/>
      <c r="GY295" s="14"/>
      <c r="GZ295" s="14"/>
      <c r="HA295" s="14"/>
      <c r="HB295" s="14"/>
      <c r="HC295" s="14"/>
      <c r="HD295" s="14"/>
      <c r="HE295" s="14"/>
      <c r="HF295" s="14"/>
      <c r="HG295" s="14"/>
      <c r="HH295" s="14"/>
      <c r="HI295" s="14"/>
      <c r="HJ295" s="14"/>
      <c r="HK295" s="14"/>
      <c r="HL295" s="14"/>
      <c r="HM295" s="14"/>
      <c r="HN295" s="14"/>
      <c r="HO295" s="14"/>
      <c r="HP295" s="14"/>
      <c r="HQ295" s="14"/>
      <c r="HR295" s="14"/>
      <c r="HS295" s="14"/>
      <c r="HT295" s="14"/>
      <c r="HU295" s="14"/>
      <c r="HV295" s="14"/>
      <c r="HW295" s="14"/>
      <c r="HX295" s="14"/>
      <c r="HY295" s="14"/>
      <c r="HZ295" s="14"/>
      <c r="IA295" s="14"/>
      <c r="IB295" s="14"/>
      <c r="IC295" s="14"/>
      <c r="ID295" s="14"/>
      <c r="IE295" s="14"/>
      <c r="IF295" s="14"/>
      <c r="IG295" s="14"/>
      <c r="IH295" s="14"/>
      <c r="II295" s="14"/>
      <c r="IJ295" s="14"/>
      <c r="IK295" s="14"/>
      <c r="IL295" s="14"/>
      <c r="IM295" s="14"/>
      <c r="IN295" s="14"/>
      <c r="IO295" s="14"/>
      <c r="IP295" s="14"/>
      <c r="IQ295" s="14"/>
      <c r="IR295" s="14"/>
      <c r="IS295" s="14"/>
      <c r="IT295" s="14"/>
      <c r="IU295" s="14"/>
      <c r="IV295" s="14"/>
      <c r="IW295" s="14"/>
    </row>
    <row r="296" spans="1:257" ht="16.5" customHeight="1">
      <c r="A296" s="91" t="s">
        <v>53</v>
      </c>
      <c r="B296" s="90" t="s">
        <v>54</v>
      </c>
      <c r="C296" s="97"/>
      <c r="D296" s="73" t="s">
        <v>15</v>
      </c>
      <c r="E296" s="41">
        <f t="shared" si="14"/>
        <v>41603.4</v>
      </c>
      <c r="F296" s="51">
        <f>SUM(F297:F306)</f>
        <v>0</v>
      </c>
      <c r="G296" s="51">
        <f>SUM(G297:G306)</f>
        <v>4200.6000000000004</v>
      </c>
      <c r="H296" s="51">
        <f>SUM(H297:H306)</f>
        <v>37381.800000000003</v>
      </c>
      <c r="I296" s="51">
        <f>SUM(I297:I306)</f>
        <v>21</v>
      </c>
      <c r="J296" s="92" t="s">
        <v>99</v>
      </c>
      <c r="K296" s="89" t="s">
        <v>84</v>
      </c>
    </row>
    <row r="297" spans="1:257" ht="15.75">
      <c r="A297" s="91"/>
      <c r="B297" s="90"/>
      <c r="C297" s="98"/>
      <c r="D297" s="73">
        <v>2015</v>
      </c>
      <c r="E297" s="41">
        <f t="shared" si="14"/>
        <v>2841.2999999999997</v>
      </c>
      <c r="F297" s="51">
        <f t="shared" ref="F297:I303" si="18">F308+F341</f>
        <v>0</v>
      </c>
      <c r="G297" s="51">
        <f t="shared" si="18"/>
        <v>799.6</v>
      </c>
      <c r="H297" s="51">
        <f t="shared" si="18"/>
        <v>2021.1</v>
      </c>
      <c r="I297" s="51">
        <f t="shared" si="18"/>
        <v>20.6</v>
      </c>
      <c r="J297" s="92"/>
      <c r="K297" s="89"/>
    </row>
    <row r="298" spans="1:257" ht="15.75">
      <c r="A298" s="91"/>
      <c r="B298" s="90"/>
      <c r="C298" s="98"/>
      <c r="D298" s="73">
        <v>2016</v>
      </c>
      <c r="E298" s="41">
        <f t="shared" si="14"/>
        <v>2556.8000000000002</v>
      </c>
      <c r="F298" s="51">
        <f t="shared" si="18"/>
        <v>0</v>
      </c>
      <c r="G298" s="51">
        <f t="shared" si="18"/>
        <v>560.4</v>
      </c>
      <c r="H298" s="51">
        <f t="shared" si="18"/>
        <v>1996</v>
      </c>
      <c r="I298" s="51">
        <f t="shared" si="18"/>
        <v>0.4</v>
      </c>
      <c r="J298" s="92"/>
      <c r="K298" s="89"/>
    </row>
    <row r="299" spans="1:257" ht="15.75">
      <c r="A299" s="91"/>
      <c r="B299" s="90"/>
      <c r="C299" s="98"/>
      <c r="D299" s="73">
        <v>2017</v>
      </c>
      <c r="E299" s="41">
        <f t="shared" si="14"/>
        <v>3296.6</v>
      </c>
      <c r="F299" s="51">
        <f t="shared" si="18"/>
        <v>0</v>
      </c>
      <c r="G299" s="51">
        <f t="shared" si="18"/>
        <v>1046.5999999999999</v>
      </c>
      <c r="H299" s="51">
        <f t="shared" si="18"/>
        <v>2250</v>
      </c>
      <c r="I299" s="51">
        <f t="shared" si="18"/>
        <v>0</v>
      </c>
      <c r="J299" s="92"/>
      <c r="K299" s="89"/>
    </row>
    <row r="300" spans="1:257" ht="15.75">
      <c r="A300" s="91"/>
      <c r="B300" s="90"/>
      <c r="C300" s="98"/>
      <c r="D300" s="73">
        <v>2018</v>
      </c>
      <c r="E300" s="41">
        <f t="shared" si="14"/>
        <v>4055</v>
      </c>
      <c r="F300" s="51">
        <f t="shared" si="18"/>
        <v>0</v>
      </c>
      <c r="G300" s="51">
        <f t="shared" si="18"/>
        <v>1794</v>
      </c>
      <c r="H300" s="51">
        <f t="shared" si="18"/>
        <v>2261</v>
      </c>
      <c r="I300" s="51">
        <f t="shared" si="18"/>
        <v>0</v>
      </c>
      <c r="J300" s="92"/>
      <c r="K300" s="89"/>
    </row>
    <row r="301" spans="1:257" ht="15.75">
      <c r="A301" s="91"/>
      <c r="B301" s="90"/>
      <c r="C301" s="98"/>
      <c r="D301" s="73">
        <v>2019</v>
      </c>
      <c r="E301" s="41">
        <f t="shared" si="14"/>
        <v>4246.8</v>
      </c>
      <c r="F301" s="51">
        <f t="shared" si="18"/>
        <v>0</v>
      </c>
      <c r="G301" s="51">
        <f t="shared" si="18"/>
        <v>0</v>
      </c>
      <c r="H301" s="51">
        <f t="shared" si="18"/>
        <v>4246.8</v>
      </c>
      <c r="I301" s="51">
        <f t="shared" si="18"/>
        <v>0</v>
      </c>
      <c r="J301" s="92"/>
      <c r="K301" s="89"/>
    </row>
    <row r="302" spans="1:257" ht="15.75">
      <c r="A302" s="91"/>
      <c r="B302" s="90"/>
      <c r="C302" s="98"/>
      <c r="D302" s="73">
        <v>2020</v>
      </c>
      <c r="E302" s="41">
        <f t="shared" si="14"/>
        <v>4310</v>
      </c>
      <c r="F302" s="51">
        <f t="shared" si="18"/>
        <v>0</v>
      </c>
      <c r="G302" s="51">
        <f t="shared" si="18"/>
        <v>0</v>
      </c>
      <c r="H302" s="51">
        <f t="shared" si="18"/>
        <v>4310</v>
      </c>
      <c r="I302" s="51">
        <f t="shared" si="18"/>
        <v>0</v>
      </c>
      <c r="J302" s="92"/>
      <c r="K302" s="89"/>
    </row>
    <row r="303" spans="1:257" ht="15.75">
      <c r="A303" s="91"/>
      <c r="B303" s="90"/>
      <c r="C303" s="98"/>
      <c r="D303" s="73">
        <v>2021</v>
      </c>
      <c r="E303" s="41">
        <f t="shared" si="14"/>
        <v>4850</v>
      </c>
      <c r="F303" s="51">
        <f t="shared" si="18"/>
        <v>0</v>
      </c>
      <c r="G303" s="51">
        <f t="shared" si="18"/>
        <v>0</v>
      </c>
      <c r="H303" s="51">
        <f t="shared" si="18"/>
        <v>4850</v>
      </c>
      <c r="I303" s="51">
        <f t="shared" si="18"/>
        <v>0</v>
      </c>
      <c r="J303" s="92"/>
      <c r="K303" s="89"/>
    </row>
    <row r="304" spans="1:257" ht="15.75">
      <c r="A304" s="91"/>
      <c r="B304" s="90"/>
      <c r="C304" s="98"/>
      <c r="D304" s="73">
        <v>2022</v>
      </c>
      <c r="E304" s="41">
        <f t="shared" si="14"/>
        <v>5076.3</v>
      </c>
      <c r="F304" s="51">
        <f t="shared" ref="F304:I306" si="19">F315</f>
        <v>0</v>
      </c>
      <c r="G304" s="51">
        <f t="shared" si="19"/>
        <v>0</v>
      </c>
      <c r="H304" s="51">
        <f t="shared" si="19"/>
        <v>5076.3</v>
      </c>
      <c r="I304" s="51">
        <f t="shared" si="19"/>
        <v>0</v>
      </c>
      <c r="J304" s="92"/>
      <c r="K304" s="89"/>
    </row>
    <row r="305" spans="1:11" ht="15.75">
      <c r="A305" s="91"/>
      <c r="B305" s="90"/>
      <c r="C305" s="98"/>
      <c r="D305" s="73">
        <v>2023</v>
      </c>
      <c r="E305" s="41">
        <f t="shared" si="14"/>
        <v>5185.3</v>
      </c>
      <c r="F305" s="51">
        <f t="shared" si="19"/>
        <v>0</v>
      </c>
      <c r="G305" s="51">
        <f t="shared" si="19"/>
        <v>0</v>
      </c>
      <c r="H305" s="51">
        <f t="shared" si="19"/>
        <v>5185.3</v>
      </c>
      <c r="I305" s="51">
        <f t="shared" si="19"/>
        <v>0</v>
      </c>
      <c r="J305" s="92"/>
      <c r="K305" s="89"/>
    </row>
    <row r="306" spans="1:11" ht="15.75">
      <c r="A306" s="91"/>
      <c r="B306" s="90"/>
      <c r="C306" s="99"/>
      <c r="D306" s="73">
        <v>2024</v>
      </c>
      <c r="E306" s="41">
        <f t="shared" si="14"/>
        <v>5185.3</v>
      </c>
      <c r="F306" s="51">
        <f t="shared" si="19"/>
        <v>0</v>
      </c>
      <c r="G306" s="51">
        <f t="shared" si="19"/>
        <v>0</v>
      </c>
      <c r="H306" s="51">
        <f t="shared" si="19"/>
        <v>5185.3</v>
      </c>
      <c r="I306" s="51">
        <f t="shared" si="19"/>
        <v>0</v>
      </c>
      <c r="J306" s="92"/>
      <c r="K306" s="89"/>
    </row>
    <row r="307" spans="1:11" ht="16.5" customHeight="1">
      <c r="A307" s="91" t="s">
        <v>55</v>
      </c>
      <c r="B307" s="89" t="s">
        <v>56</v>
      </c>
      <c r="C307" s="86"/>
      <c r="D307" s="73" t="s">
        <v>15</v>
      </c>
      <c r="E307" s="41">
        <f t="shared" si="14"/>
        <v>37587.1</v>
      </c>
      <c r="F307" s="51">
        <f>SUM(F308:F317)</f>
        <v>0</v>
      </c>
      <c r="G307" s="51">
        <f>SUM(G308:G317)</f>
        <v>1360</v>
      </c>
      <c r="H307" s="51">
        <f>SUM(H308:H317)</f>
        <v>36206.1</v>
      </c>
      <c r="I307" s="51">
        <f>SUM(I308:I317)</f>
        <v>21</v>
      </c>
      <c r="J307" s="92"/>
      <c r="K307" s="89"/>
    </row>
    <row r="308" spans="1:11" ht="15.75">
      <c r="A308" s="91"/>
      <c r="B308" s="89"/>
      <c r="C308" s="87"/>
      <c r="D308" s="73">
        <v>2015</v>
      </c>
      <c r="E308" s="41">
        <f t="shared" si="14"/>
        <v>2841.2999999999997</v>
      </c>
      <c r="F308" s="51">
        <f t="shared" ref="F308:I317" si="20">F319+F330</f>
        <v>0</v>
      </c>
      <c r="G308" s="51">
        <f t="shared" si="20"/>
        <v>799.6</v>
      </c>
      <c r="H308" s="51">
        <f t="shared" si="20"/>
        <v>2021.1</v>
      </c>
      <c r="I308" s="51">
        <f t="shared" si="20"/>
        <v>20.6</v>
      </c>
      <c r="J308" s="92"/>
      <c r="K308" s="89"/>
    </row>
    <row r="309" spans="1:11" ht="15.75">
      <c r="A309" s="91"/>
      <c r="B309" s="89"/>
      <c r="C309" s="87"/>
      <c r="D309" s="73">
        <v>2016</v>
      </c>
      <c r="E309" s="41">
        <f t="shared" si="14"/>
        <v>2556.8000000000002</v>
      </c>
      <c r="F309" s="51">
        <f t="shared" si="20"/>
        <v>0</v>
      </c>
      <c r="G309" s="51">
        <f t="shared" si="20"/>
        <v>560.4</v>
      </c>
      <c r="H309" s="51">
        <f t="shared" si="20"/>
        <v>1996</v>
      </c>
      <c r="I309" s="51">
        <f t="shared" si="20"/>
        <v>0.4</v>
      </c>
      <c r="J309" s="92"/>
      <c r="K309" s="89"/>
    </row>
    <row r="310" spans="1:11" ht="15.75">
      <c r="A310" s="91"/>
      <c r="B310" s="89"/>
      <c r="C310" s="87"/>
      <c r="D310" s="73">
        <v>2017</v>
      </c>
      <c r="E310" s="41">
        <f t="shared" si="14"/>
        <v>1593.3</v>
      </c>
      <c r="F310" s="51">
        <f t="shared" si="20"/>
        <v>0</v>
      </c>
      <c r="G310" s="51">
        <f t="shared" si="20"/>
        <v>0</v>
      </c>
      <c r="H310" s="51">
        <f t="shared" si="20"/>
        <v>1593.3</v>
      </c>
      <c r="I310" s="51">
        <f t="shared" si="20"/>
        <v>0</v>
      </c>
      <c r="J310" s="92"/>
      <c r="K310" s="89"/>
    </row>
    <row r="311" spans="1:11" ht="15.75">
      <c r="A311" s="91"/>
      <c r="B311" s="89"/>
      <c r="C311" s="87"/>
      <c r="D311" s="73">
        <v>2018</v>
      </c>
      <c r="E311" s="41">
        <f t="shared" si="14"/>
        <v>1742</v>
      </c>
      <c r="F311" s="51">
        <f t="shared" si="20"/>
        <v>0</v>
      </c>
      <c r="G311" s="51">
        <f t="shared" si="20"/>
        <v>0</v>
      </c>
      <c r="H311" s="51">
        <f t="shared" si="20"/>
        <v>1742</v>
      </c>
      <c r="I311" s="51">
        <f t="shared" si="20"/>
        <v>0</v>
      </c>
      <c r="J311" s="92"/>
      <c r="K311" s="89"/>
    </row>
    <row r="312" spans="1:11" ht="15.75">
      <c r="A312" s="91"/>
      <c r="B312" s="89"/>
      <c r="C312" s="87"/>
      <c r="D312" s="73">
        <v>2019</v>
      </c>
      <c r="E312" s="41">
        <f t="shared" si="14"/>
        <v>4246.8</v>
      </c>
      <c r="F312" s="51">
        <f t="shared" si="20"/>
        <v>0</v>
      </c>
      <c r="G312" s="51">
        <f t="shared" si="20"/>
        <v>0</v>
      </c>
      <c r="H312" s="51">
        <f t="shared" si="20"/>
        <v>4246.8</v>
      </c>
      <c r="I312" s="51">
        <f t="shared" si="20"/>
        <v>0</v>
      </c>
      <c r="J312" s="92"/>
      <c r="K312" s="89"/>
    </row>
    <row r="313" spans="1:11" ht="15.75">
      <c r="A313" s="91"/>
      <c r="B313" s="89"/>
      <c r="C313" s="87"/>
      <c r="D313" s="73">
        <v>2020</v>
      </c>
      <c r="E313" s="41">
        <f t="shared" si="14"/>
        <v>4310</v>
      </c>
      <c r="F313" s="51">
        <f t="shared" si="20"/>
        <v>0</v>
      </c>
      <c r="G313" s="51">
        <f t="shared" si="20"/>
        <v>0</v>
      </c>
      <c r="H313" s="51">
        <f t="shared" si="20"/>
        <v>4310</v>
      </c>
      <c r="I313" s="51">
        <f t="shared" si="20"/>
        <v>0</v>
      </c>
      <c r="J313" s="92"/>
      <c r="K313" s="89"/>
    </row>
    <row r="314" spans="1:11" ht="15.75">
      <c r="A314" s="91"/>
      <c r="B314" s="89"/>
      <c r="C314" s="87"/>
      <c r="D314" s="73">
        <v>2021</v>
      </c>
      <c r="E314" s="41">
        <f t="shared" si="14"/>
        <v>4850</v>
      </c>
      <c r="F314" s="51">
        <f t="shared" si="20"/>
        <v>0</v>
      </c>
      <c r="G314" s="51">
        <f t="shared" si="20"/>
        <v>0</v>
      </c>
      <c r="H314" s="51">
        <f t="shared" si="20"/>
        <v>4850</v>
      </c>
      <c r="I314" s="51">
        <f t="shared" si="20"/>
        <v>0</v>
      </c>
      <c r="J314" s="92"/>
      <c r="K314" s="89"/>
    </row>
    <row r="315" spans="1:11" ht="15.75">
      <c r="A315" s="91"/>
      <c r="B315" s="90"/>
      <c r="C315" s="87"/>
      <c r="D315" s="73">
        <v>2022</v>
      </c>
      <c r="E315" s="41">
        <f t="shared" si="14"/>
        <v>5076.3</v>
      </c>
      <c r="F315" s="51">
        <f t="shared" si="20"/>
        <v>0</v>
      </c>
      <c r="G315" s="51">
        <f t="shared" si="20"/>
        <v>0</v>
      </c>
      <c r="H315" s="51">
        <f t="shared" si="20"/>
        <v>5076.3</v>
      </c>
      <c r="I315" s="51">
        <f t="shared" si="20"/>
        <v>0</v>
      </c>
      <c r="J315" s="92"/>
      <c r="K315" s="89"/>
    </row>
    <row r="316" spans="1:11" ht="15.75">
      <c r="A316" s="91"/>
      <c r="B316" s="90"/>
      <c r="C316" s="87"/>
      <c r="D316" s="73">
        <v>2023</v>
      </c>
      <c r="E316" s="41">
        <f t="shared" si="14"/>
        <v>5185.3</v>
      </c>
      <c r="F316" s="51">
        <f t="shared" si="20"/>
        <v>0</v>
      </c>
      <c r="G316" s="51">
        <f t="shared" si="20"/>
        <v>0</v>
      </c>
      <c r="H316" s="51">
        <f t="shared" si="20"/>
        <v>5185.3</v>
      </c>
      <c r="I316" s="51">
        <f t="shared" si="20"/>
        <v>0</v>
      </c>
      <c r="J316" s="92"/>
      <c r="K316" s="89"/>
    </row>
    <row r="317" spans="1:11" ht="15.75">
      <c r="A317" s="91"/>
      <c r="B317" s="90"/>
      <c r="C317" s="88"/>
      <c r="D317" s="73">
        <v>2024</v>
      </c>
      <c r="E317" s="41">
        <f t="shared" si="14"/>
        <v>5185.3</v>
      </c>
      <c r="F317" s="51">
        <f t="shared" si="20"/>
        <v>0</v>
      </c>
      <c r="G317" s="51">
        <f t="shared" si="20"/>
        <v>0</v>
      </c>
      <c r="H317" s="51">
        <f t="shared" si="20"/>
        <v>5185.3</v>
      </c>
      <c r="I317" s="51">
        <f t="shared" si="20"/>
        <v>0</v>
      </c>
      <c r="J317" s="92"/>
      <c r="K317" s="89"/>
    </row>
    <row r="318" spans="1:11" ht="15" customHeight="1">
      <c r="A318" s="91" t="s">
        <v>57</v>
      </c>
      <c r="B318" s="89" t="s">
        <v>58</v>
      </c>
      <c r="C318" s="86"/>
      <c r="D318" s="73" t="s">
        <v>15</v>
      </c>
      <c r="E318" s="41">
        <f t="shared" si="14"/>
        <v>1963.1</v>
      </c>
      <c r="F318" s="51">
        <f>SUM(F319:F328)</f>
        <v>0</v>
      </c>
      <c r="G318" s="51">
        <f>SUM(G319:G328)</f>
        <v>1360</v>
      </c>
      <c r="H318" s="51">
        <f>SUM(H319:H328)</f>
        <v>603.1</v>
      </c>
      <c r="I318" s="51">
        <f>SUM(I319:I328)</f>
        <v>0</v>
      </c>
      <c r="J318" s="92"/>
      <c r="K318" s="89"/>
    </row>
    <row r="319" spans="1:11" ht="15.75">
      <c r="A319" s="91"/>
      <c r="B319" s="89"/>
      <c r="C319" s="87"/>
      <c r="D319" s="73">
        <v>2015</v>
      </c>
      <c r="E319" s="41">
        <f t="shared" si="14"/>
        <v>841.7</v>
      </c>
      <c r="F319" s="41">
        <v>0</v>
      </c>
      <c r="G319" s="51">
        <v>799.6</v>
      </c>
      <c r="H319" s="51">
        <v>42.1</v>
      </c>
      <c r="I319" s="41">
        <v>0</v>
      </c>
      <c r="J319" s="92"/>
      <c r="K319" s="89"/>
    </row>
    <row r="320" spans="1:11" ht="15.75">
      <c r="A320" s="91"/>
      <c r="B320" s="89"/>
      <c r="C320" s="87"/>
      <c r="D320" s="73">
        <v>2016</v>
      </c>
      <c r="E320" s="41">
        <f t="shared" si="14"/>
        <v>1121.4000000000001</v>
      </c>
      <c r="F320" s="41">
        <v>0</v>
      </c>
      <c r="G320" s="51">
        <v>560.4</v>
      </c>
      <c r="H320" s="51">
        <v>561</v>
      </c>
      <c r="I320" s="41">
        <v>0</v>
      </c>
      <c r="J320" s="92"/>
      <c r="K320" s="89"/>
    </row>
    <row r="321" spans="1:11" ht="15.75">
      <c r="A321" s="91"/>
      <c r="B321" s="89"/>
      <c r="C321" s="87"/>
      <c r="D321" s="73">
        <v>2017</v>
      </c>
      <c r="E321" s="41">
        <f t="shared" ref="E321:E384" si="21">SUM(F321:I321)</f>
        <v>0</v>
      </c>
      <c r="F321" s="41">
        <v>0</v>
      </c>
      <c r="G321" s="51">
        <v>0</v>
      </c>
      <c r="H321" s="51">
        <v>0</v>
      </c>
      <c r="I321" s="41">
        <v>0</v>
      </c>
      <c r="J321" s="92"/>
      <c r="K321" s="89"/>
    </row>
    <row r="322" spans="1:11" ht="15.75">
      <c r="A322" s="91"/>
      <c r="B322" s="89"/>
      <c r="C322" s="87"/>
      <c r="D322" s="73">
        <v>2018</v>
      </c>
      <c r="E322" s="41">
        <f t="shared" si="21"/>
        <v>0</v>
      </c>
      <c r="F322" s="41">
        <v>0</v>
      </c>
      <c r="G322" s="51">
        <v>0</v>
      </c>
      <c r="H322" s="51">
        <v>0</v>
      </c>
      <c r="I322" s="41">
        <v>0</v>
      </c>
      <c r="J322" s="92"/>
      <c r="K322" s="89"/>
    </row>
    <row r="323" spans="1:11" ht="15.75">
      <c r="A323" s="91"/>
      <c r="B323" s="89"/>
      <c r="C323" s="87"/>
      <c r="D323" s="73">
        <v>2019</v>
      </c>
      <c r="E323" s="41">
        <f t="shared" si="21"/>
        <v>0</v>
      </c>
      <c r="F323" s="41">
        <v>0</v>
      </c>
      <c r="G323" s="51">
        <v>0</v>
      </c>
      <c r="H323" s="51">
        <v>0</v>
      </c>
      <c r="I323" s="41">
        <v>0</v>
      </c>
      <c r="J323" s="92"/>
      <c r="K323" s="89"/>
    </row>
    <row r="324" spans="1:11" ht="15.75">
      <c r="A324" s="91"/>
      <c r="B324" s="89"/>
      <c r="C324" s="87"/>
      <c r="D324" s="73">
        <v>2020</v>
      </c>
      <c r="E324" s="41">
        <f t="shared" si="21"/>
        <v>0</v>
      </c>
      <c r="F324" s="41">
        <v>0</v>
      </c>
      <c r="G324" s="51">
        <v>0</v>
      </c>
      <c r="H324" s="51">
        <v>0</v>
      </c>
      <c r="I324" s="41">
        <v>0</v>
      </c>
      <c r="J324" s="92"/>
      <c r="K324" s="89"/>
    </row>
    <row r="325" spans="1:11" ht="15.75">
      <c r="A325" s="91"/>
      <c r="B325" s="89"/>
      <c r="C325" s="87"/>
      <c r="D325" s="73">
        <v>2021</v>
      </c>
      <c r="E325" s="41">
        <f t="shared" si="21"/>
        <v>0</v>
      </c>
      <c r="F325" s="41">
        <v>0</v>
      </c>
      <c r="G325" s="51">
        <v>0</v>
      </c>
      <c r="H325" s="51">
        <v>0</v>
      </c>
      <c r="I325" s="41">
        <v>0</v>
      </c>
      <c r="J325" s="92"/>
      <c r="K325" s="89"/>
    </row>
    <row r="326" spans="1:11" ht="15.75">
      <c r="A326" s="91"/>
      <c r="B326" s="90"/>
      <c r="C326" s="87"/>
      <c r="D326" s="73">
        <v>2022</v>
      </c>
      <c r="E326" s="41">
        <f t="shared" si="21"/>
        <v>0</v>
      </c>
      <c r="F326" s="41">
        <v>0</v>
      </c>
      <c r="G326" s="51">
        <v>0</v>
      </c>
      <c r="H326" s="51">
        <v>0</v>
      </c>
      <c r="I326" s="41">
        <v>0</v>
      </c>
      <c r="J326" s="92"/>
      <c r="K326" s="89"/>
    </row>
    <row r="327" spans="1:11" ht="15.75">
      <c r="A327" s="91"/>
      <c r="B327" s="90"/>
      <c r="C327" s="87"/>
      <c r="D327" s="73">
        <v>2023</v>
      </c>
      <c r="E327" s="41">
        <f t="shared" si="21"/>
        <v>0</v>
      </c>
      <c r="F327" s="41">
        <v>0</v>
      </c>
      <c r="G327" s="51">
        <v>0</v>
      </c>
      <c r="H327" s="51">
        <v>0</v>
      </c>
      <c r="I327" s="41">
        <v>0</v>
      </c>
      <c r="J327" s="92"/>
      <c r="K327" s="89"/>
    </row>
    <row r="328" spans="1:11" ht="15.75">
      <c r="A328" s="91"/>
      <c r="B328" s="90"/>
      <c r="C328" s="88"/>
      <c r="D328" s="73">
        <v>2024</v>
      </c>
      <c r="E328" s="41">
        <f t="shared" si="21"/>
        <v>0</v>
      </c>
      <c r="F328" s="41">
        <v>0</v>
      </c>
      <c r="G328" s="51">
        <v>0</v>
      </c>
      <c r="H328" s="51">
        <v>0</v>
      </c>
      <c r="I328" s="41">
        <v>0</v>
      </c>
      <c r="J328" s="92"/>
      <c r="K328" s="89"/>
    </row>
    <row r="329" spans="1:11" ht="16.5" customHeight="1">
      <c r="A329" s="91" t="s">
        <v>59</v>
      </c>
      <c r="B329" s="89" t="s">
        <v>60</v>
      </c>
      <c r="C329" s="86"/>
      <c r="D329" s="73" t="s">
        <v>15</v>
      </c>
      <c r="E329" s="41">
        <f t="shared" si="21"/>
        <v>35624</v>
      </c>
      <c r="F329" s="51">
        <f>SUM(F330:F339)</f>
        <v>0</v>
      </c>
      <c r="G329" s="51">
        <f>SUM(G330:G339)</f>
        <v>0</v>
      </c>
      <c r="H329" s="51">
        <f>SUM(H330:H339)</f>
        <v>35603</v>
      </c>
      <c r="I329" s="51">
        <f>SUM(I330:I339)</f>
        <v>21</v>
      </c>
      <c r="J329" s="92"/>
      <c r="K329" s="89"/>
    </row>
    <row r="330" spans="1:11" ht="15.75">
      <c r="A330" s="91"/>
      <c r="B330" s="89"/>
      <c r="C330" s="87"/>
      <c r="D330" s="73">
        <v>2015</v>
      </c>
      <c r="E330" s="41">
        <f t="shared" si="21"/>
        <v>1999.6</v>
      </c>
      <c r="F330" s="41">
        <v>0</v>
      </c>
      <c r="G330" s="41">
        <v>0</v>
      </c>
      <c r="H330" s="51">
        <v>1979</v>
      </c>
      <c r="I330" s="51">
        <v>20.6</v>
      </c>
      <c r="J330" s="92"/>
      <c r="K330" s="89"/>
    </row>
    <row r="331" spans="1:11" ht="15.75">
      <c r="A331" s="91"/>
      <c r="B331" s="89"/>
      <c r="C331" s="87"/>
      <c r="D331" s="73">
        <v>2016</v>
      </c>
      <c r="E331" s="41">
        <f t="shared" si="21"/>
        <v>1435.4</v>
      </c>
      <c r="F331" s="41">
        <v>0</v>
      </c>
      <c r="G331" s="41">
        <v>0</v>
      </c>
      <c r="H331" s="51">
        <v>1435</v>
      </c>
      <c r="I331" s="51">
        <v>0.4</v>
      </c>
      <c r="J331" s="92"/>
      <c r="K331" s="89"/>
    </row>
    <row r="332" spans="1:11" ht="15.75">
      <c r="A332" s="91"/>
      <c r="B332" s="89"/>
      <c r="C332" s="87"/>
      <c r="D332" s="73">
        <v>2017</v>
      </c>
      <c r="E332" s="41">
        <f t="shared" si="21"/>
        <v>1593.3</v>
      </c>
      <c r="F332" s="41">
        <v>0</v>
      </c>
      <c r="G332" s="41">
        <v>0</v>
      </c>
      <c r="H332" s="51">
        <v>1593.3</v>
      </c>
      <c r="I332" s="51">
        <v>0</v>
      </c>
      <c r="J332" s="92"/>
      <c r="K332" s="89"/>
    </row>
    <row r="333" spans="1:11" ht="15.75">
      <c r="A333" s="91"/>
      <c r="B333" s="89"/>
      <c r="C333" s="87"/>
      <c r="D333" s="73">
        <v>2018</v>
      </c>
      <c r="E333" s="41">
        <f t="shared" si="21"/>
        <v>1742</v>
      </c>
      <c r="F333" s="41">
        <v>0</v>
      </c>
      <c r="G333" s="41">
        <v>0</v>
      </c>
      <c r="H333" s="51">
        <v>1742</v>
      </c>
      <c r="I333" s="51">
        <v>0</v>
      </c>
      <c r="J333" s="92"/>
      <c r="K333" s="89"/>
    </row>
    <row r="334" spans="1:11" ht="15.75">
      <c r="A334" s="91"/>
      <c r="B334" s="89"/>
      <c r="C334" s="87"/>
      <c r="D334" s="73">
        <v>2019</v>
      </c>
      <c r="E334" s="41">
        <f t="shared" si="21"/>
        <v>4246.8</v>
      </c>
      <c r="F334" s="41">
        <v>0</v>
      </c>
      <c r="G334" s="41">
        <v>0</v>
      </c>
      <c r="H334" s="51">
        <f>4250-3.2</f>
        <v>4246.8</v>
      </c>
      <c r="I334" s="51">
        <v>0</v>
      </c>
      <c r="J334" s="92"/>
      <c r="K334" s="89"/>
    </row>
    <row r="335" spans="1:11" ht="15.75">
      <c r="A335" s="91"/>
      <c r="B335" s="89"/>
      <c r="C335" s="87"/>
      <c r="D335" s="73">
        <v>2020</v>
      </c>
      <c r="E335" s="41">
        <f t="shared" si="21"/>
        <v>4310</v>
      </c>
      <c r="F335" s="41">
        <v>0</v>
      </c>
      <c r="G335" s="41">
        <v>0</v>
      </c>
      <c r="H335" s="51">
        <f>4760-450</f>
        <v>4310</v>
      </c>
      <c r="I335" s="51">
        <v>0</v>
      </c>
      <c r="J335" s="92"/>
      <c r="K335" s="89"/>
    </row>
    <row r="336" spans="1:11" ht="15.75">
      <c r="A336" s="91"/>
      <c r="B336" s="89"/>
      <c r="C336" s="87"/>
      <c r="D336" s="73">
        <v>2021</v>
      </c>
      <c r="E336" s="41">
        <f t="shared" si="21"/>
        <v>4850</v>
      </c>
      <c r="F336" s="41">
        <v>0</v>
      </c>
      <c r="G336" s="41">
        <v>0</v>
      </c>
      <c r="H336" s="51">
        <f>4615+235</f>
        <v>4850</v>
      </c>
      <c r="I336" s="51">
        <v>0</v>
      </c>
      <c r="J336" s="92"/>
      <c r="K336" s="89"/>
    </row>
    <row r="337" spans="1:11" ht="15.75">
      <c r="A337" s="91"/>
      <c r="B337" s="90"/>
      <c r="C337" s="87"/>
      <c r="D337" s="73">
        <v>2022</v>
      </c>
      <c r="E337" s="41">
        <f t="shared" si="21"/>
        <v>5076.3</v>
      </c>
      <c r="F337" s="41">
        <v>0</v>
      </c>
      <c r="G337" s="41">
        <v>0</v>
      </c>
      <c r="H337" s="51">
        <f>4932.6+17.9+125.8</f>
        <v>5076.3</v>
      </c>
      <c r="I337" s="51">
        <v>0</v>
      </c>
      <c r="J337" s="92"/>
      <c r="K337" s="89"/>
    </row>
    <row r="338" spans="1:11" ht="15.75">
      <c r="A338" s="91"/>
      <c r="B338" s="90"/>
      <c r="C338" s="87"/>
      <c r="D338" s="73">
        <v>2023</v>
      </c>
      <c r="E338" s="41">
        <f t="shared" si="21"/>
        <v>5185.3</v>
      </c>
      <c r="F338" s="41">
        <v>0</v>
      </c>
      <c r="G338" s="41">
        <v>0</v>
      </c>
      <c r="H338" s="51">
        <f>5059.5+125.8</f>
        <v>5185.3</v>
      </c>
      <c r="I338" s="51">
        <v>0</v>
      </c>
      <c r="J338" s="92"/>
      <c r="K338" s="89"/>
    </row>
    <row r="339" spans="1:11" ht="15.75">
      <c r="A339" s="91"/>
      <c r="B339" s="90"/>
      <c r="C339" s="88"/>
      <c r="D339" s="73">
        <v>2024</v>
      </c>
      <c r="E339" s="41">
        <f t="shared" si="21"/>
        <v>5185.3</v>
      </c>
      <c r="F339" s="41">
        <v>0</v>
      </c>
      <c r="G339" s="41">
        <v>0</v>
      </c>
      <c r="H339" s="51">
        <f>5059.5+125.8</f>
        <v>5185.3</v>
      </c>
      <c r="I339" s="51">
        <v>0</v>
      </c>
      <c r="J339" s="92"/>
      <c r="K339" s="89"/>
    </row>
    <row r="340" spans="1:11" ht="15.75">
      <c r="A340" s="91" t="s">
        <v>61</v>
      </c>
      <c r="B340" s="89" t="s">
        <v>62</v>
      </c>
      <c r="C340" s="89"/>
      <c r="D340" s="73" t="s">
        <v>15</v>
      </c>
      <c r="E340" s="41">
        <f t="shared" si="21"/>
        <v>4016.3</v>
      </c>
      <c r="F340" s="41">
        <f>SUM(F341:F347)</f>
        <v>0</v>
      </c>
      <c r="G340" s="41">
        <f>SUM(G341:G347)</f>
        <v>2840.6</v>
      </c>
      <c r="H340" s="41">
        <f>SUM(H341:H347)</f>
        <v>1175.7</v>
      </c>
      <c r="I340" s="41">
        <f>SUM(I341:I347)</f>
        <v>0</v>
      </c>
      <c r="J340" s="92"/>
      <c r="K340" s="89"/>
    </row>
    <row r="341" spans="1:11" ht="15.75">
      <c r="A341" s="91"/>
      <c r="B341" s="89"/>
      <c r="C341" s="89"/>
      <c r="D341" s="73">
        <v>2015</v>
      </c>
      <c r="E341" s="41">
        <f t="shared" si="21"/>
        <v>0</v>
      </c>
      <c r="F341" s="51">
        <v>0</v>
      </c>
      <c r="G341" s="51">
        <v>0</v>
      </c>
      <c r="H341" s="51">
        <v>0</v>
      </c>
      <c r="I341" s="51">
        <v>0</v>
      </c>
      <c r="J341" s="92"/>
      <c r="K341" s="89"/>
    </row>
    <row r="342" spans="1:11" ht="15.75">
      <c r="A342" s="91"/>
      <c r="B342" s="89"/>
      <c r="C342" s="89"/>
      <c r="D342" s="73">
        <v>2016</v>
      </c>
      <c r="E342" s="41">
        <f t="shared" si="21"/>
        <v>0</v>
      </c>
      <c r="F342" s="51">
        <v>0</v>
      </c>
      <c r="G342" s="51">
        <v>0</v>
      </c>
      <c r="H342" s="51">
        <v>0</v>
      </c>
      <c r="I342" s="51">
        <v>0</v>
      </c>
      <c r="J342" s="92"/>
      <c r="K342" s="89"/>
    </row>
    <row r="343" spans="1:11" ht="15.75">
      <c r="A343" s="91"/>
      <c r="B343" s="89"/>
      <c r="C343" s="89"/>
      <c r="D343" s="73">
        <v>2017</v>
      </c>
      <c r="E343" s="41">
        <f t="shared" si="21"/>
        <v>1703.3</v>
      </c>
      <c r="F343" s="51">
        <v>0</v>
      </c>
      <c r="G343" s="51">
        <v>1046.5999999999999</v>
      </c>
      <c r="H343" s="51">
        <v>656.7</v>
      </c>
      <c r="I343" s="51">
        <v>0</v>
      </c>
      <c r="J343" s="92"/>
      <c r="K343" s="89"/>
    </row>
    <row r="344" spans="1:11" ht="15.75">
      <c r="A344" s="91"/>
      <c r="B344" s="89"/>
      <c r="C344" s="89"/>
      <c r="D344" s="73">
        <v>2018</v>
      </c>
      <c r="E344" s="41">
        <f t="shared" si="21"/>
        <v>2313</v>
      </c>
      <c r="F344" s="51">
        <v>0</v>
      </c>
      <c r="G344" s="51">
        <v>1794</v>
      </c>
      <c r="H344" s="51">
        <v>519</v>
      </c>
      <c r="I344" s="51">
        <v>0</v>
      </c>
      <c r="J344" s="92"/>
      <c r="K344" s="89"/>
    </row>
    <row r="345" spans="1:11" ht="15.75">
      <c r="A345" s="91"/>
      <c r="B345" s="89"/>
      <c r="C345" s="89"/>
      <c r="D345" s="73">
        <v>2019</v>
      </c>
      <c r="E345" s="41">
        <f t="shared" si="21"/>
        <v>0</v>
      </c>
      <c r="F345" s="51">
        <v>0</v>
      </c>
      <c r="G345" s="51">
        <v>0</v>
      </c>
      <c r="H345" s="51">
        <v>0</v>
      </c>
      <c r="I345" s="51">
        <v>0</v>
      </c>
      <c r="J345" s="92"/>
      <c r="K345" s="89"/>
    </row>
    <row r="346" spans="1:11" ht="15.75">
      <c r="A346" s="91"/>
      <c r="B346" s="89"/>
      <c r="C346" s="89"/>
      <c r="D346" s="73">
        <v>2020</v>
      </c>
      <c r="E346" s="41">
        <f t="shared" si="21"/>
        <v>0</v>
      </c>
      <c r="F346" s="51">
        <v>0</v>
      </c>
      <c r="G346" s="51">
        <v>0</v>
      </c>
      <c r="H346" s="51">
        <v>0</v>
      </c>
      <c r="I346" s="51">
        <v>0</v>
      </c>
      <c r="J346" s="92"/>
      <c r="K346" s="89"/>
    </row>
    <row r="347" spans="1:11" ht="32.25" customHeight="1">
      <c r="A347" s="91"/>
      <c r="B347" s="89"/>
      <c r="C347" s="89"/>
      <c r="D347" s="73">
        <v>2021</v>
      </c>
      <c r="E347" s="41">
        <f t="shared" si="21"/>
        <v>0</v>
      </c>
      <c r="F347" s="51">
        <v>0</v>
      </c>
      <c r="G347" s="51">
        <v>0</v>
      </c>
      <c r="H347" s="51">
        <v>0</v>
      </c>
      <c r="I347" s="51">
        <v>0</v>
      </c>
      <c r="J347" s="92"/>
      <c r="K347" s="89"/>
    </row>
    <row r="348" spans="1:11" ht="15" customHeight="1">
      <c r="A348" s="105" t="s">
        <v>63</v>
      </c>
      <c r="B348" s="89" t="s">
        <v>64</v>
      </c>
      <c r="C348" s="89"/>
      <c r="D348" s="73" t="s">
        <v>15</v>
      </c>
      <c r="E348" s="41">
        <f t="shared" si="21"/>
        <v>128394.89999999998</v>
      </c>
      <c r="F348" s="51">
        <f>SUM(F349:F358)</f>
        <v>0</v>
      </c>
      <c r="G348" s="51">
        <f>SUM(G349:G358)</f>
        <v>0</v>
      </c>
      <c r="H348" s="51">
        <f>SUM(H349:H358)</f>
        <v>127645.69999999998</v>
      </c>
      <c r="I348" s="51">
        <f>SUM(I349:I358)</f>
        <v>749.2</v>
      </c>
      <c r="J348" s="110" t="s">
        <v>100</v>
      </c>
      <c r="K348" s="89" t="s">
        <v>84</v>
      </c>
    </row>
    <row r="349" spans="1:11" ht="15.75">
      <c r="A349" s="105"/>
      <c r="B349" s="89"/>
      <c r="C349" s="89"/>
      <c r="D349" s="73">
        <v>2015</v>
      </c>
      <c r="E349" s="41">
        <f t="shared" si="21"/>
        <v>10405.9</v>
      </c>
      <c r="F349" s="51">
        <f t="shared" ref="F349:I358" si="22">F360</f>
        <v>0</v>
      </c>
      <c r="G349" s="51">
        <f t="shared" si="22"/>
        <v>0</v>
      </c>
      <c r="H349" s="51">
        <f t="shared" si="22"/>
        <v>10037</v>
      </c>
      <c r="I349" s="51">
        <f t="shared" si="22"/>
        <v>368.9</v>
      </c>
      <c r="J349" s="110"/>
      <c r="K349" s="89"/>
    </row>
    <row r="350" spans="1:11" ht="15.75">
      <c r="A350" s="105"/>
      <c r="B350" s="89"/>
      <c r="C350" s="89"/>
      <c r="D350" s="73">
        <v>2016</v>
      </c>
      <c r="E350" s="41">
        <f t="shared" si="21"/>
        <v>10353.299999999999</v>
      </c>
      <c r="F350" s="51">
        <f t="shared" si="22"/>
        <v>0</v>
      </c>
      <c r="G350" s="51">
        <f t="shared" si="22"/>
        <v>0</v>
      </c>
      <c r="H350" s="51">
        <f t="shared" si="22"/>
        <v>9973</v>
      </c>
      <c r="I350" s="51">
        <f t="shared" si="22"/>
        <v>380.3</v>
      </c>
      <c r="J350" s="110"/>
      <c r="K350" s="89"/>
    </row>
    <row r="351" spans="1:11" ht="15.75">
      <c r="A351" s="105"/>
      <c r="B351" s="89"/>
      <c r="C351" s="89"/>
      <c r="D351" s="73">
        <v>2017</v>
      </c>
      <c r="E351" s="41">
        <f t="shared" si="21"/>
        <v>10230</v>
      </c>
      <c r="F351" s="51">
        <f t="shared" si="22"/>
        <v>0</v>
      </c>
      <c r="G351" s="51">
        <f t="shared" si="22"/>
        <v>0</v>
      </c>
      <c r="H351" s="51">
        <f t="shared" si="22"/>
        <v>10230</v>
      </c>
      <c r="I351" s="51">
        <f t="shared" si="22"/>
        <v>0</v>
      </c>
      <c r="J351" s="110"/>
      <c r="K351" s="89"/>
    </row>
    <row r="352" spans="1:11" ht="15.75">
      <c r="A352" s="105"/>
      <c r="B352" s="89"/>
      <c r="C352" s="89"/>
      <c r="D352" s="73">
        <v>2018</v>
      </c>
      <c r="E352" s="41">
        <f t="shared" si="21"/>
        <v>11151</v>
      </c>
      <c r="F352" s="51">
        <f t="shared" si="22"/>
        <v>0</v>
      </c>
      <c r="G352" s="51">
        <f t="shared" si="22"/>
        <v>0</v>
      </c>
      <c r="H352" s="51">
        <f t="shared" si="22"/>
        <v>11151</v>
      </c>
      <c r="I352" s="51">
        <f t="shared" si="22"/>
        <v>0</v>
      </c>
      <c r="J352" s="110"/>
      <c r="K352" s="89"/>
    </row>
    <row r="353" spans="1:11" ht="15.75">
      <c r="A353" s="105"/>
      <c r="B353" s="89"/>
      <c r="C353" s="89"/>
      <c r="D353" s="73">
        <v>2019</v>
      </c>
      <c r="E353" s="41">
        <f t="shared" si="21"/>
        <v>12204</v>
      </c>
      <c r="F353" s="51">
        <f t="shared" si="22"/>
        <v>0</v>
      </c>
      <c r="G353" s="51">
        <f t="shared" si="22"/>
        <v>0</v>
      </c>
      <c r="H353" s="51">
        <f t="shared" si="22"/>
        <v>12204</v>
      </c>
      <c r="I353" s="51">
        <f t="shared" si="22"/>
        <v>0</v>
      </c>
      <c r="J353" s="110"/>
      <c r="K353" s="89"/>
    </row>
    <row r="354" spans="1:11" ht="15.75">
      <c r="A354" s="105"/>
      <c r="B354" s="89"/>
      <c r="C354" s="89"/>
      <c r="D354" s="73">
        <v>2020</v>
      </c>
      <c r="E354" s="41">
        <f t="shared" si="21"/>
        <v>12805.5</v>
      </c>
      <c r="F354" s="51">
        <f t="shared" si="22"/>
        <v>0</v>
      </c>
      <c r="G354" s="51">
        <f t="shared" si="22"/>
        <v>0</v>
      </c>
      <c r="H354" s="51">
        <f t="shared" si="22"/>
        <v>12805.5</v>
      </c>
      <c r="I354" s="51">
        <f t="shared" si="22"/>
        <v>0</v>
      </c>
      <c r="J354" s="110"/>
      <c r="K354" s="89"/>
    </row>
    <row r="355" spans="1:11" ht="15.75">
      <c r="A355" s="105"/>
      <c r="B355" s="89"/>
      <c r="C355" s="89"/>
      <c r="D355" s="73">
        <v>2021</v>
      </c>
      <c r="E355" s="41">
        <f t="shared" si="21"/>
        <v>13237.7</v>
      </c>
      <c r="F355" s="51">
        <f t="shared" si="22"/>
        <v>0</v>
      </c>
      <c r="G355" s="51">
        <f t="shared" si="22"/>
        <v>0</v>
      </c>
      <c r="H355" s="51">
        <f t="shared" si="22"/>
        <v>13237.7</v>
      </c>
      <c r="I355" s="51">
        <f t="shared" si="22"/>
        <v>0</v>
      </c>
      <c r="J355" s="110"/>
      <c r="K355" s="89"/>
    </row>
    <row r="356" spans="1:11" ht="15.75">
      <c r="A356" s="105"/>
      <c r="B356" s="109"/>
      <c r="C356" s="109"/>
      <c r="D356" s="73">
        <v>2022</v>
      </c>
      <c r="E356" s="41">
        <f t="shared" si="21"/>
        <v>16029.7</v>
      </c>
      <c r="F356" s="51">
        <f t="shared" si="22"/>
        <v>0</v>
      </c>
      <c r="G356" s="51">
        <f t="shared" si="22"/>
        <v>0</v>
      </c>
      <c r="H356" s="51">
        <f t="shared" si="22"/>
        <v>16029.7</v>
      </c>
      <c r="I356" s="51">
        <f t="shared" si="22"/>
        <v>0</v>
      </c>
      <c r="J356" s="110"/>
      <c r="K356" s="89"/>
    </row>
    <row r="357" spans="1:11" ht="15.75">
      <c r="A357" s="105"/>
      <c r="B357" s="109"/>
      <c r="C357" s="109"/>
      <c r="D357" s="73">
        <v>2023</v>
      </c>
      <c r="E357" s="41">
        <f t="shared" si="21"/>
        <v>15988.900000000001</v>
      </c>
      <c r="F357" s="51">
        <f t="shared" si="22"/>
        <v>0</v>
      </c>
      <c r="G357" s="51">
        <f t="shared" si="22"/>
        <v>0</v>
      </c>
      <c r="H357" s="51">
        <f t="shared" si="22"/>
        <v>15988.900000000001</v>
      </c>
      <c r="I357" s="51">
        <f t="shared" si="22"/>
        <v>0</v>
      </c>
      <c r="J357" s="110"/>
      <c r="K357" s="89"/>
    </row>
    <row r="358" spans="1:11" ht="15.75">
      <c r="A358" s="105"/>
      <c r="B358" s="109"/>
      <c r="C358" s="109"/>
      <c r="D358" s="73">
        <v>2024</v>
      </c>
      <c r="E358" s="41">
        <f t="shared" si="21"/>
        <v>15988.900000000001</v>
      </c>
      <c r="F358" s="51">
        <f t="shared" si="22"/>
        <v>0</v>
      </c>
      <c r="G358" s="51">
        <f t="shared" si="22"/>
        <v>0</v>
      </c>
      <c r="H358" s="51">
        <f t="shared" si="22"/>
        <v>15988.900000000001</v>
      </c>
      <c r="I358" s="51">
        <f t="shared" si="22"/>
        <v>0</v>
      </c>
      <c r="J358" s="110"/>
      <c r="K358" s="89"/>
    </row>
    <row r="359" spans="1:11" ht="15.75">
      <c r="A359" s="91" t="s">
        <v>65</v>
      </c>
      <c r="B359" s="89" t="s">
        <v>66</v>
      </c>
      <c r="C359" s="86"/>
      <c r="D359" s="73" t="s">
        <v>15</v>
      </c>
      <c r="E359" s="41">
        <f t="shared" si="21"/>
        <v>128394.89999999998</v>
      </c>
      <c r="F359" s="51">
        <f>SUM(F360:F369)</f>
        <v>0</v>
      </c>
      <c r="G359" s="51">
        <f>SUM(G360:G369)</f>
        <v>0</v>
      </c>
      <c r="H359" s="51">
        <f>SUM(H360:H369)</f>
        <v>127645.69999999998</v>
      </c>
      <c r="I359" s="51">
        <f>SUM(I360:I369)</f>
        <v>749.2</v>
      </c>
      <c r="J359" s="110"/>
      <c r="K359" s="89"/>
    </row>
    <row r="360" spans="1:11" ht="15.75">
      <c r="A360" s="91"/>
      <c r="B360" s="89"/>
      <c r="C360" s="87"/>
      <c r="D360" s="73">
        <v>2015</v>
      </c>
      <c r="E360" s="41">
        <f t="shared" si="21"/>
        <v>10405.9</v>
      </c>
      <c r="F360" s="41">
        <v>0</v>
      </c>
      <c r="G360" s="51">
        <v>0</v>
      </c>
      <c r="H360" s="51">
        <v>10037</v>
      </c>
      <c r="I360" s="51">
        <v>368.9</v>
      </c>
      <c r="J360" s="110"/>
      <c r="K360" s="89"/>
    </row>
    <row r="361" spans="1:11" ht="15.75">
      <c r="A361" s="91"/>
      <c r="B361" s="89"/>
      <c r="C361" s="87"/>
      <c r="D361" s="73">
        <v>2016</v>
      </c>
      <c r="E361" s="41">
        <f t="shared" si="21"/>
        <v>10353.299999999999</v>
      </c>
      <c r="F361" s="41">
        <v>0</v>
      </c>
      <c r="G361" s="51">
        <v>0</v>
      </c>
      <c r="H361" s="51">
        <v>9973</v>
      </c>
      <c r="I361" s="51">
        <v>380.3</v>
      </c>
      <c r="J361" s="110"/>
      <c r="K361" s="89"/>
    </row>
    <row r="362" spans="1:11" ht="15.75">
      <c r="A362" s="91"/>
      <c r="B362" s="89"/>
      <c r="C362" s="87"/>
      <c r="D362" s="73">
        <v>2017</v>
      </c>
      <c r="E362" s="41">
        <f t="shared" si="21"/>
        <v>10230</v>
      </c>
      <c r="F362" s="41">
        <v>0</v>
      </c>
      <c r="G362" s="51">
        <v>0</v>
      </c>
      <c r="H362" s="51">
        <v>10230</v>
      </c>
      <c r="I362" s="51">
        <v>0</v>
      </c>
      <c r="J362" s="110"/>
      <c r="K362" s="89"/>
    </row>
    <row r="363" spans="1:11" ht="15.75">
      <c r="A363" s="91"/>
      <c r="B363" s="89"/>
      <c r="C363" s="87"/>
      <c r="D363" s="73">
        <v>2018</v>
      </c>
      <c r="E363" s="41">
        <f t="shared" si="21"/>
        <v>11151</v>
      </c>
      <c r="F363" s="41">
        <v>0</v>
      </c>
      <c r="G363" s="51">
        <v>0</v>
      </c>
      <c r="H363" s="51">
        <v>11151</v>
      </c>
      <c r="I363" s="51">
        <v>0</v>
      </c>
      <c r="J363" s="110"/>
      <c r="K363" s="89"/>
    </row>
    <row r="364" spans="1:11" ht="15.75">
      <c r="A364" s="91"/>
      <c r="B364" s="89"/>
      <c r="C364" s="87"/>
      <c r="D364" s="73">
        <v>2019</v>
      </c>
      <c r="E364" s="41">
        <f t="shared" si="21"/>
        <v>12204</v>
      </c>
      <c r="F364" s="41">
        <v>0</v>
      </c>
      <c r="G364" s="51">
        <v>0</v>
      </c>
      <c r="H364" s="51">
        <f>12054+150</f>
        <v>12204</v>
      </c>
      <c r="I364" s="51">
        <v>0</v>
      </c>
      <c r="J364" s="110"/>
      <c r="K364" s="89"/>
    </row>
    <row r="365" spans="1:11" ht="15.75">
      <c r="A365" s="91"/>
      <c r="B365" s="89"/>
      <c r="C365" s="87"/>
      <c r="D365" s="73">
        <v>2020</v>
      </c>
      <c r="E365" s="38">
        <f t="shared" si="21"/>
        <v>12805.5</v>
      </c>
      <c r="F365" s="41">
        <v>0</v>
      </c>
      <c r="G365" s="51">
        <v>0</v>
      </c>
      <c r="H365" s="61">
        <f>12605.5+400-50-150</f>
        <v>12805.5</v>
      </c>
      <c r="I365" s="51">
        <v>0</v>
      </c>
      <c r="J365" s="110"/>
      <c r="K365" s="89"/>
    </row>
    <row r="366" spans="1:11" ht="15.75">
      <c r="A366" s="91"/>
      <c r="B366" s="89"/>
      <c r="C366" s="87"/>
      <c r="D366" s="73">
        <v>2021</v>
      </c>
      <c r="E366" s="41">
        <f t="shared" si="21"/>
        <v>13237.7</v>
      </c>
      <c r="F366" s="41">
        <v>0</v>
      </c>
      <c r="G366" s="51">
        <v>0</v>
      </c>
      <c r="H366" s="61">
        <f>13163.7+74</f>
        <v>13237.7</v>
      </c>
      <c r="I366" s="51">
        <v>0</v>
      </c>
      <c r="J366" s="110"/>
      <c r="K366" s="89"/>
    </row>
    <row r="367" spans="1:11" ht="15.75">
      <c r="A367" s="91"/>
      <c r="B367" s="90"/>
      <c r="C367" s="87"/>
      <c r="D367" s="73">
        <v>2022</v>
      </c>
      <c r="E367" s="41">
        <f t="shared" si="21"/>
        <v>16029.7</v>
      </c>
      <c r="F367" s="41">
        <v>0</v>
      </c>
      <c r="G367" s="51">
        <v>0</v>
      </c>
      <c r="H367" s="51">
        <f>13639.5+1000+1390.2</f>
        <v>16029.7</v>
      </c>
      <c r="I367" s="51">
        <v>0</v>
      </c>
      <c r="J367" s="110"/>
      <c r="K367" s="89"/>
    </row>
    <row r="368" spans="1:11" ht="15.75">
      <c r="A368" s="91"/>
      <c r="B368" s="90"/>
      <c r="C368" s="87"/>
      <c r="D368" s="73">
        <v>2023</v>
      </c>
      <c r="E368" s="41">
        <f t="shared" si="21"/>
        <v>15988.900000000001</v>
      </c>
      <c r="F368" s="41">
        <v>0</v>
      </c>
      <c r="G368" s="51">
        <v>0</v>
      </c>
      <c r="H368" s="51">
        <f>14048.7+1000-450+1390.2</f>
        <v>15988.900000000001</v>
      </c>
      <c r="I368" s="51">
        <v>0</v>
      </c>
      <c r="J368" s="110"/>
      <c r="K368" s="89"/>
    </row>
    <row r="369" spans="1:11" ht="15.75">
      <c r="A369" s="91"/>
      <c r="B369" s="90"/>
      <c r="C369" s="88"/>
      <c r="D369" s="73">
        <v>2024</v>
      </c>
      <c r="E369" s="41">
        <f t="shared" si="21"/>
        <v>15988.900000000001</v>
      </c>
      <c r="F369" s="41">
        <v>0</v>
      </c>
      <c r="G369" s="51">
        <v>0</v>
      </c>
      <c r="H369" s="51">
        <f>14048.7+1000-450+1390.2</f>
        <v>15988.900000000001</v>
      </c>
      <c r="I369" s="51">
        <v>0</v>
      </c>
      <c r="J369" s="110"/>
      <c r="K369" s="89"/>
    </row>
    <row r="370" spans="1:11" ht="22.5" customHeight="1">
      <c r="A370" s="45" t="s">
        <v>67</v>
      </c>
      <c r="B370" s="97" t="s">
        <v>68</v>
      </c>
      <c r="C370" s="86"/>
      <c r="D370" s="73" t="s">
        <v>15</v>
      </c>
      <c r="E370" s="41">
        <f t="shared" si="21"/>
        <v>8877.5</v>
      </c>
      <c r="F370" s="51">
        <f>SUM(F371:F380)</f>
        <v>0</v>
      </c>
      <c r="G370" s="51">
        <f>SUM(G371:G380)</f>
        <v>0</v>
      </c>
      <c r="H370" s="51">
        <f>SUM(H371:H380)</f>
        <v>8877.5</v>
      </c>
      <c r="I370" s="52">
        <f>SUM(I371:I380)</f>
        <v>0</v>
      </c>
      <c r="J370" s="111" t="s">
        <v>101</v>
      </c>
      <c r="K370" s="89" t="s">
        <v>83</v>
      </c>
    </row>
    <row r="371" spans="1:11" ht="22.5" customHeight="1">
      <c r="A371" s="46"/>
      <c r="B371" s="97"/>
      <c r="C371" s="87"/>
      <c r="D371" s="73">
        <v>2015</v>
      </c>
      <c r="E371" s="41">
        <f t="shared" si="21"/>
        <v>936</v>
      </c>
      <c r="F371" s="51">
        <f t="shared" ref="F371:I380" si="23">F382</f>
        <v>0</v>
      </c>
      <c r="G371" s="51">
        <f t="shared" si="23"/>
        <v>0</v>
      </c>
      <c r="H371" s="51">
        <f t="shared" si="23"/>
        <v>936</v>
      </c>
      <c r="I371" s="52">
        <f t="shared" si="23"/>
        <v>0</v>
      </c>
      <c r="J371" s="111"/>
      <c r="K371" s="89"/>
    </row>
    <row r="372" spans="1:11" ht="22.5" customHeight="1">
      <c r="A372" s="46"/>
      <c r="B372" s="97"/>
      <c r="C372" s="87"/>
      <c r="D372" s="73">
        <v>2016</v>
      </c>
      <c r="E372" s="41">
        <f t="shared" si="21"/>
        <v>948.5</v>
      </c>
      <c r="F372" s="51">
        <f t="shared" si="23"/>
        <v>0</v>
      </c>
      <c r="G372" s="51">
        <f t="shared" si="23"/>
        <v>0</v>
      </c>
      <c r="H372" s="51">
        <f t="shared" si="23"/>
        <v>948.5</v>
      </c>
      <c r="I372" s="52">
        <f t="shared" si="23"/>
        <v>0</v>
      </c>
      <c r="J372" s="111"/>
      <c r="K372" s="89"/>
    </row>
    <row r="373" spans="1:11" ht="22.5" customHeight="1">
      <c r="A373" s="46"/>
      <c r="B373" s="97"/>
      <c r="C373" s="87"/>
      <c r="D373" s="73">
        <v>2017</v>
      </c>
      <c r="E373" s="41">
        <f t="shared" si="21"/>
        <v>1413</v>
      </c>
      <c r="F373" s="51">
        <f t="shared" si="23"/>
        <v>0</v>
      </c>
      <c r="G373" s="51">
        <f t="shared" si="23"/>
        <v>0</v>
      </c>
      <c r="H373" s="51">
        <f t="shared" si="23"/>
        <v>1413</v>
      </c>
      <c r="I373" s="52">
        <f t="shared" si="23"/>
        <v>0</v>
      </c>
      <c r="J373" s="111"/>
      <c r="K373" s="89"/>
    </row>
    <row r="374" spans="1:11" ht="22.5" customHeight="1">
      <c r="A374" s="46"/>
      <c r="B374" s="97"/>
      <c r="C374" s="87"/>
      <c r="D374" s="73">
        <v>2018</v>
      </c>
      <c r="E374" s="41">
        <f t="shared" si="21"/>
        <v>1050</v>
      </c>
      <c r="F374" s="51">
        <f t="shared" si="23"/>
        <v>0</v>
      </c>
      <c r="G374" s="51">
        <f t="shared" si="23"/>
        <v>0</v>
      </c>
      <c r="H374" s="51">
        <f t="shared" si="23"/>
        <v>1050</v>
      </c>
      <c r="I374" s="52">
        <f t="shared" si="23"/>
        <v>0</v>
      </c>
      <c r="J374" s="111"/>
      <c r="K374" s="89"/>
    </row>
    <row r="375" spans="1:11" ht="22.5" customHeight="1">
      <c r="A375" s="46"/>
      <c r="B375" s="97"/>
      <c r="C375" s="87"/>
      <c r="D375" s="73">
        <v>2019</v>
      </c>
      <c r="E375" s="41">
        <f t="shared" si="21"/>
        <v>1430</v>
      </c>
      <c r="F375" s="51">
        <f t="shared" si="23"/>
        <v>0</v>
      </c>
      <c r="G375" s="51">
        <f t="shared" si="23"/>
        <v>0</v>
      </c>
      <c r="H375" s="51">
        <f t="shared" si="23"/>
        <v>1430</v>
      </c>
      <c r="I375" s="52">
        <f t="shared" si="23"/>
        <v>0</v>
      </c>
      <c r="J375" s="111"/>
      <c r="K375" s="89"/>
    </row>
    <row r="376" spans="1:11" ht="22.5" customHeight="1">
      <c r="A376" s="46"/>
      <c r="B376" s="97"/>
      <c r="C376" s="87"/>
      <c r="D376" s="73">
        <v>2020</v>
      </c>
      <c r="E376" s="41">
        <f t="shared" si="21"/>
        <v>350</v>
      </c>
      <c r="F376" s="51">
        <f t="shared" si="23"/>
        <v>0</v>
      </c>
      <c r="G376" s="51">
        <f t="shared" si="23"/>
        <v>0</v>
      </c>
      <c r="H376" s="51">
        <f t="shared" si="23"/>
        <v>350</v>
      </c>
      <c r="I376" s="52">
        <f t="shared" si="23"/>
        <v>0</v>
      </c>
      <c r="J376" s="111"/>
      <c r="K376" s="89"/>
    </row>
    <row r="377" spans="1:11" ht="22.5" customHeight="1">
      <c r="A377" s="46"/>
      <c r="B377" s="97"/>
      <c r="C377" s="87"/>
      <c r="D377" s="73">
        <v>2021</v>
      </c>
      <c r="E377" s="41">
        <f t="shared" si="21"/>
        <v>950</v>
      </c>
      <c r="F377" s="51">
        <f t="shared" si="23"/>
        <v>0</v>
      </c>
      <c r="G377" s="51">
        <f t="shared" si="23"/>
        <v>0</v>
      </c>
      <c r="H377" s="51">
        <f t="shared" si="23"/>
        <v>950</v>
      </c>
      <c r="I377" s="52">
        <f t="shared" si="23"/>
        <v>0</v>
      </c>
      <c r="J377" s="111"/>
      <c r="K377" s="89"/>
    </row>
    <row r="378" spans="1:11" ht="22.5" customHeight="1">
      <c r="A378" s="46"/>
      <c r="B378" s="97"/>
      <c r="C378" s="87"/>
      <c r="D378" s="73">
        <v>2022</v>
      </c>
      <c r="E378" s="41">
        <f t="shared" si="21"/>
        <v>700</v>
      </c>
      <c r="F378" s="51">
        <f t="shared" si="23"/>
        <v>0</v>
      </c>
      <c r="G378" s="51">
        <f t="shared" si="23"/>
        <v>0</v>
      </c>
      <c r="H378" s="51">
        <f t="shared" si="23"/>
        <v>700</v>
      </c>
      <c r="I378" s="52">
        <f t="shared" si="23"/>
        <v>0</v>
      </c>
      <c r="J378" s="111"/>
      <c r="K378" s="89"/>
    </row>
    <row r="379" spans="1:11" ht="22.5" customHeight="1">
      <c r="A379" s="46"/>
      <c r="B379" s="97"/>
      <c r="C379" s="87"/>
      <c r="D379" s="73">
        <v>2023</v>
      </c>
      <c r="E379" s="41">
        <f t="shared" si="21"/>
        <v>550</v>
      </c>
      <c r="F379" s="51">
        <f t="shared" si="23"/>
        <v>0</v>
      </c>
      <c r="G379" s="51">
        <f t="shared" si="23"/>
        <v>0</v>
      </c>
      <c r="H379" s="51">
        <f t="shared" si="23"/>
        <v>550</v>
      </c>
      <c r="I379" s="52">
        <f t="shared" si="23"/>
        <v>0</v>
      </c>
      <c r="J379" s="111"/>
      <c r="K379" s="89"/>
    </row>
    <row r="380" spans="1:11" ht="22.5" customHeight="1">
      <c r="A380" s="46"/>
      <c r="B380" s="97"/>
      <c r="C380" s="88"/>
      <c r="D380" s="73">
        <v>2024</v>
      </c>
      <c r="E380" s="41">
        <f t="shared" si="21"/>
        <v>550</v>
      </c>
      <c r="F380" s="51">
        <f t="shared" si="23"/>
        <v>0</v>
      </c>
      <c r="G380" s="51">
        <f t="shared" si="23"/>
        <v>0</v>
      </c>
      <c r="H380" s="51">
        <f t="shared" si="23"/>
        <v>550</v>
      </c>
      <c r="I380" s="52">
        <f t="shared" si="23"/>
        <v>0</v>
      </c>
      <c r="J380" s="111"/>
      <c r="K380" s="89"/>
    </row>
    <row r="381" spans="1:11" ht="22.5" customHeight="1">
      <c r="A381" s="91" t="s">
        <v>69</v>
      </c>
      <c r="B381" s="112" t="s">
        <v>81</v>
      </c>
      <c r="C381" s="86"/>
      <c r="D381" s="73" t="s">
        <v>15</v>
      </c>
      <c r="E381" s="41">
        <f t="shared" si="21"/>
        <v>8877.5</v>
      </c>
      <c r="F381" s="51">
        <f>F400</f>
        <v>0</v>
      </c>
      <c r="G381" s="51">
        <f>SUM(G382:G391)</f>
        <v>0</v>
      </c>
      <c r="H381" s="51">
        <f>SUM(H382:H391)</f>
        <v>8877.5</v>
      </c>
      <c r="I381" s="52">
        <f>SUM(I382:I391)</f>
        <v>0</v>
      </c>
      <c r="J381" s="111"/>
      <c r="K381" s="89"/>
    </row>
    <row r="382" spans="1:11" ht="22.5" customHeight="1">
      <c r="A382" s="91"/>
      <c r="B382" s="112"/>
      <c r="C382" s="87"/>
      <c r="D382" s="73">
        <v>2015</v>
      </c>
      <c r="E382" s="41">
        <f t="shared" si="21"/>
        <v>936</v>
      </c>
      <c r="F382" s="41">
        <v>0</v>
      </c>
      <c r="G382" s="41">
        <v>0</v>
      </c>
      <c r="H382" s="51">
        <v>936</v>
      </c>
      <c r="I382" s="53">
        <v>0</v>
      </c>
      <c r="J382" s="111"/>
      <c r="K382" s="89"/>
    </row>
    <row r="383" spans="1:11" ht="22.5" customHeight="1">
      <c r="A383" s="91"/>
      <c r="B383" s="112"/>
      <c r="C383" s="87"/>
      <c r="D383" s="73">
        <v>2016</v>
      </c>
      <c r="E383" s="41">
        <f t="shared" si="21"/>
        <v>948.5</v>
      </c>
      <c r="F383" s="41">
        <v>0</v>
      </c>
      <c r="G383" s="41">
        <v>0</v>
      </c>
      <c r="H383" s="51">
        <v>948.5</v>
      </c>
      <c r="I383" s="53">
        <v>0</v>
      </c>
      <c r="J383" s="111"/>
      <c r="K383" s="89"/>
    </row>
    <row r="384" spans="1:11" ht="22.5" customHeight="1">
      <c r="A384" s="91"/>
      <c r="B384" s="112"/>
      <c r="C384" s="87"/>
      <c r="D384" s="73">
        <v>2017</v>
      </c>
      <c r="E384" s="41">
        <f t="shared" si="21"/>
        <v>1413</v>
      </c>
      <c r="F384" s="41">
        <v>0</v>
      </c>
      <c r="G384" s="41">
        <v>0</v>
      </c>
      <c r="H384" s="51">
        <v>1413</v>
      </c>
      <c r="I384" s="53">
        <v>0</v>
      </c>
      <c r="J384" s="111"/>
      <c r="K384" s="89"/>
    </row>
    <row r="385" spans="1:11" ht="22.5" customHeight="1">
      <c r="A385" s="91"/>
      <c r="B385" s="112"/>
      <c r="C385" s="87"/>
      <c r="D385" s="73">
        <v>2018</v>
      </c>
      <c r="E385" s="41">
        <f t="shared" ref="E385:E391" si="24">SUM(F385:I385)</f>
        <v>1050</v>
      </c>
      <c r="F385" s="41">
        <v>0</v>
      </c>
      <c r="G385" s="41">
        <v>0</v>
      </c>
      <c r="H385" s="51">
        <v>1050</v>
      </c>
      <c r="I385" s="53">
        <v>0</v>
      </c>
      <c r="J385" s="111"/>
      <c r="K385" s="89"/>
    </row>
    <row r="386" spans="1:11" ht="22.5" customHeight="1">
      <c r="A386" s="91"/>
      <c r="B386" s="112"/>
      <c r="C386" s="87"/>
      <c r="D386" s="73">
        <v>2019</v>
      </c>
      <c r="E386" s="41">
        <f t="shared" si="24"/>
        <v>1430</v>
      </c>
      <c r="F386" s="41">
        <v>0</v>
      </c>
      <c r="G386" s="41">
        <v>0</v>
      </c>
      <c r="H386" s="51">
        <f>580+550+50+250</f>
        <v>1430</v>
      </c>
      <c r="I386" s="53">
        <v>0</v>
      </c>
      <c r="J386" s="111"/>
      <c r="K386" s="89"/>
    </row>
    <row r="387" spans="1:11" ht="22.5" customHeight="1">
      <c r="A387" s="91"/>
      <c r="B387" s="112"/>
      <c r="C387" s="87"/>
      <c r="D387" s="73">
        <v>2020</v>
      </c>
      <c r="E387" s="41">
        <v>350</v>
      </c>
      <c r="F387" s="41">
        <v>0</v>
      </c>
      <c r="G387" s="41">
        <v>0</v>
      </c>
      <c r="H387" s="51">
        <v>350</v>
      </c>
      <c r="I387" s="53">
        <v>0</v>
      </c>
      <c r="J387" s="111"/>
      <c r="K387" s="89"/>
    </row>
    <row r="388" spans="1:11" ht="22.5" customHeight="1">
      <c r="A388" s="91"/>
      <c r="B388" s="112"/>
      <c r="C388" s="87"/>
      <c r="D388" s="78">
        <v>2021</v>
      </c>
      <c r="E388" s="41">
        <f t="shared" si="24"/>
        <v>950</v>
      </c>
      <c r="F388" s="41">
        <v>0</v>
      </c>
      <c r="G388" s="41">
        <v>0</v>
      </c>
      <c r="H388" s="64">
        <v>950</v>
      </c>
      <c r="I388" s="53">
        <v>0</v>
      </c>
      <c r="J388" s="111"/>
      <c r="K388" s="89"/>
    </row>
    <row r="389" spans="1:11" ht="22.5" customHeight="1">
      <c r="A389" s="91"/>
      <c r="B389" s="112"/>
      <c r="C389" s="87"/>
      <c r="D389" s="73">
        <v>2022</v>
      </c>
      <c r="E389" s="41">
        <f t="shared" si="24"/>
        <v>700</v>
      </c>
      <c r="F389" s="41">
        <v>0</v>
      </c>
      <c r="G389" s="41">
        <v>0</v>
      </c>
      <c r="H389" s="51">
        <v>700</v>
      </c>
      <c r="I389" s="53">
        <v>0</v>
      </c>
      <c r="J389" s="111"/>
      <c r="K389" s="89"/>
    </row>
    <row r="390" spans="1:11" ht="22.5" customHeight="1">
      <c r="A390" s="91"/>
      <c r="B390" s="112"/>
      <c r="C390" s="87"/>
      <c r="D390" s="73">
        <v>2023</v>
      </c>
      <c r="E390" s="41">
        <f t="shared" si="24"/>
        <v>550</v>
      </c>
      <c r="F390" s="41">
        <v>0</v>
      </c>
      <c r="G390" s="41">
        <v>0</v>
      </c>
      <c r="H390" s="51">
        <v>550</v>
      </c>
      <c r="I390" s="53">
        <v>0</v>
      </c>
      <c r="J390" s="111"/>
      <c r="K390" s="89"/>
    </row>
    <row r="391" spans="1:11" ht="31.5" customHeight="1">
      <c r="A391" s="91"/>
      <c r="B391" s="112"/>
      <c r="C391" s="88"/>
      <c r="D391" s="73">
        <v>2024</v>
      </c>
      <c r="E391" s="41">
        <f t="shared" si="24"/>
        <v>550</v>
      </c>
      <c r="F391" s="41">
        <v>0</v>
      </c>
      <c r="G391" s="41">
        <v>0</v>
      </c>
      <c r="H391" s="51">
        <v>550</v>
      </c>
      <c r="I391" s="53">
        <v>0</v>
      </c>
      <c r="J391" s="111"/>
      <c r="K391" s="89"/>
    </row>
    <row r="392" spans="1:11" ht="15.75">
      <c r="A392" s="5"/>
      <c r="B392" s="6"/>
      <c r="C392" s="6"/>
      <c r="D392" s="6"/>
      <c r="E392" s="7"/>
      <c r="F392" s="8"/>
      <c r="G392" s="8"/>
      <c r="H392" s="8"/>
      <c r="I392" s="8"/>
      <c r="J392" s="5"/>
      <c r="K392" s="6"/>
    </row>
    <row r="393" spans="1:11" ht="15.75" hidden="1">
      <c r="A393" s="5"/>
      <c r="B393" s="6"/>
      <c r="C393" s="6"/>
      <c r="D393" s="6"/>
      <c r="E393" s="7"/>
      <c r="F393" s="8"/>
      <c r="G393" s="8"/>
      <c r="H393" s="8"/>
      <c r="I393" s="8"/>
      <c r="J393" s="5"/>
      <c r="K393" s="6"/>
    </row>
    <row r="394" spans="1:11" ht="15.75">
      <c r="A394" s="108" t="s">
        <v>113</v>
      </c>
      <c r="B394" s="108"/>
      <c r="C394" s="108"/>
      <c r="D394" s="108"/>
      <c r="E394" s="108"/>
      <c r="F394" s="108"/>
      <c r="G394" s="108"/>
      <c r="H394" s="108"/>
      <c r="I394" s="108"/>
      <c r="J394" s="108"/>
      <c r="K394" s="108"/>
    </row>
    <row r="395" spans="1:11" ht="15.75">
      <c r="A395" s="9"/>
      <c r="B395" s="10"/>
      <c r="C395" s="10"/>
      <c r="D395" s="10"/>
      <c r="E395" s="11"/>
      <c r="F395" s="11"/>
      <c r="G395" s="11"/>
      <c r="H395" s="11"/>
      <c r="I395" s="11"/>
      <c r="J395" s="12"/>
      <c r="K395" s="10"/>
    </row>
    <row r="396" spans="1:11">
      <c r="A396" s="13"/>
      <c r="B396" s="14"/>
      <c r="C396" s="14"/>
      <c r="D396" s="14"/>
      <c r="E396" s="15"/>
      <c r="F396" s="15"/>
      <c r="G396" s="15"/>
      <c r="H396" s="15"/>
      <c r="I396" s="15"/>
      <c r="J396" s="16"/>
      <c r="K396" s="14"/>
    </row>
    <row r="397" spans="1:11">
      <c r="A397" s="13"/>
      <c r="B397" s="14"/>
      <c r="C397" s="14"/>
      <c r="D397" s="14"/>
      <c r="E397" s="15"/>
      <c r="F397" s="15"/>
      <c r="G397" s="15"/>
      <c r="H397" s="15"/>
      <c r="I397" s="15"/>
      <c r="J397" s="16"/>
      <c r="K397" s="14"/>
    </row>
    <row r="398" spans="1:11">
      <c r="A398" s="13"/>
      <c r="B398" s="14"/>
      <c r="C398" s="14"/>
      <c r="D398" s="14"/>
      <c r="E398" s="15"/>
      <c r="F398" s="15"/>
      <c r="G398" s="15"/>
      <c r="H398" s="15"/>
      <c r="I398" s="15"/>
      <c r="J398" s="16"/>
      <c r="K398" s="14"/>
    </row>
    <row r="399" spans="1:11">
      <c r="A399" s="13"/>
      <c r="B399" s="14"/>
      <c r="C399" s="14"/>
      <c r="D399" s="14"/>
      <c r="E399" s="15"/>
      <c r="F399" s="15"/>
      <c r="G399" s="15"/>
      <c r="H399" s="15"/>
      <c r="I399" s="15"/>
      <c r="J399" s="16"/>
      <c r="K399" s="14"/>
    </row>
    <row r="400" spans="1:11">
      <c r="A400" s="13"/>
      <c r="B400" s="14"/>
      <c r="C400" s="14"/>
      <c r="D400" s="14"/>
      <c r="E400" s="15"/>
      <c r="F400" s="15"/>
      <c r="G400" s="15"/>
      <c r="H400" s="15"/>
      <c r="I400" s="15"/>
      <c r="J400" s="16"/>
      <c r="K400" s="14"/>
    </row>
    <row r="401" spans="1:11">
      <c r="A401" s="13"/>
      <c r="B401" s="14"/>
      <c r="C401" s="14"/>
      <c r="D401" s="14"/>
      <c r="E401" s="15"/>
      <c r="F401" s="15"/>
      <c r="G401" s="15"/>
      <c r="H401" s="15"/>
      <c r="I401" s="15"/>
      <c r="J401" s="16"/>
      <c r="K401" s="14"/>
    </row>
    <row r="402" spans="1:11">
      <c r="A402" s="13"/>
      <c r="B402" s="14"/>
      <c r="C402" s="14"/>
      <c r="D402" s="14"/>
      <c r="E402" s="14"/>
      <c r="F402" s="14"/>
      <c r="G402" s="14"/>
      <c r="H402" s="14"/>
      <c r="I402" s="14"/>
      <c r="J402" s="16"/>
      <c r="K402" s="14"/>
    </row>
    <row r="403" spans="1:11">
      <c r="A403" s="13"/>
      <c r="B403" s="14"/>
      <c r="C403" s="14"/>
      <c r="D403" s="14"/>
      <c r="E403" s="14"/>
      <c r="F403" s="14"/>
      <c r="G403" s="14"/>
      <c r="H403" s="14"/>
      <c r="I403" s="14"/>
      <c r="J403" s="16"/>
      <c r="K403" s="14"/>
    </row>
    <row r="404" spans="1:11">
      <c r="A404" s="17"/>
    </row>
    <row r="405" spans="1:11">
      <c r="A405" s="17"/>
    </row>
    <row r="406" spans="1:11">
      <c r="A406" s="17"/>
    </row>
    <row r="407" spans="1:11">
      <c r="A407" s="17"/>
    </row>
    <row r="408" spans="1:11">
      <c r="A408" s="17"/>
    </row>
    <row r="409" spans="1:11">
      <c r="A409" s="17"/>
    </row>
    <row r="410" spans="1:11">
      <c r="A410" s="17"/>
    </row>
    <row r="411" spans="1:11">
      <c r="A411" s="17"/>
    </row>
    <row r="412" spans="1:11">
      <c r="A412" s="17"/>
    </row>
    <row r="413" spans="1:11">
      <c r="A413" s="17"/>
    </row>
    <row r="414" spans="1:11">
      <c r="A414" s="17"/>
    </row>
    <row r="415" spans="1:11">
      <c r="A415" s="17"/>
    </row>
    <row r="416" spans="1:1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</sheetData>
  <mergeCells count="152">
    <mergeCell ref="J164:J174"/>
    <mergeCell ref="J175:J207"/>
    <mergeCell ref="J43:J53"/>
    <mergeCell ref="J54:J86"/>
    <mergeCell ref="J87:J108"/>
    <mergeCell ref="A219:A229"/>
    <mergeCell ref="B219:B229"/>
    <mergeCell ref="C219:C229"/>
    <mergeCell ref="A230:A240"/>
    <mergeCell ref="B230:B240"/>
    <mergeCell ref="A98:A108"/>
    <mergeCell ref="B98:B108"/>
    <mergeCell ref="C98:C108"/>
    <mergeCell ref="A109:A119"/>
    <mergeCell ref="B109:B119"/>
    <mergeCell ref="C109:C119"/>
    <mergeCell ref="B175:B185"/>
    <mergeCell ref="C175:C185"/>
    <mergeCell ref="A186:A196"/>
    <mergeCell ref="B186:B196"/>
    <mergeCell ref="C186:C196"/>
    <mergeCell ref="A197:A207"/>
    <mergeCell ref="B197:B207"/>
    <mergeCell ref="C197:C207"/>
    <mergeCell ref="L285:L295"/>
    <mergeCell ref="A208:A218"/>
    <mergeCell ref="B208:B218"/>
    <mergeCell ref="J120:J141"/>
    <mergeCell ref="K120:K163"/>
    <mergeCell ref="A131:A141"/>
    <mergeCell ref="B131:B141"/>
    <mergeCell ref="C131:C141"/>
    <mergeCell ref="A142:A152"/>
    <mergeCell ref="B142:B152"/>
    <mergeCell ref="C142:C152"/>
    <mergeCell ref="J142:J152"/>
    <mergeCell ref="A153:A163"/>
    <mergeCell ref="B153:B163"/>
    <mergeCell ref="C153:C163"/>
    <mergeCell ref="J153:J163"/>
    <mergeCell ref="A241:A251"/>
    <mergeCell ref="B241:B251"/>
    <mergeCell ref="B120:B130"/>
    <mergeCell ref="C120:C130"/>
    <mergeCell ref="A164:A174"/>
    <mergeCell ref="B164:B174"/>
    <mergeCell ref="C164:C174"/>
    <mergeCell ref="A175:A185"/>
    <mergeCell ref="A394:K394"/>
    <mergeCell ref="A348:A358"/>
    <mergeCell ref="B348:B358"/>
    <mergeCell ref="C348:C358"/>
    <mergeCell ref="J348:J369"/>
    <mergeCell ref="K348:K369"/>
    <mergeCell ref="A359:A369"/>
    <mergeCell ref="B359:B369"/>
    <mergeCell ref="B370:B380"/>
    <mergeCell ref="J370:J391"/>
    <mergeCell ref="K370:K391"/>
    <mergeCell ref="A381:A391"/>
    <mergeCell ref="B381:B391"/>
    <mergeCell ref="C381:C391"/>
    <mergeCell ref="C359:C369"/>
    <mergeCell ref="C370:C380"/>
    <mergeCell ref="I1:K1"/>
    <mergeCell ref="I2:K2"/>
    <mergeCell ref="A5:K5"/>
    <mergeCell ref="A6:A8"/>
    <mergeCell ref="B6:B8"/>
    <mergeCell ref="C6:C8"/>
    <mergeCell ref="D6:D8"/>
    <mergeCell ref="E6:I6"/>
    <mergeCell ref="J6:J8"/>
    <mergeCell ref="K6:K8"/>
    <mergeCell ref="E7:E8"/>
    <mergeCell ref="F7:I7"/>
    <mergeCell ref="A10:A20"/>
    <mergeCell ref="B10:B20"/>
    <mergeCell ref="C10:C20"/>
    <mergeCell ref="J10:J20"/>
    <mergeCell ref="K10:K20"/>
    <mergeCell ref="A21:A31"/>
    <mergeCell ref="B21:B31"/>
    <mergeCell ref="C21:C31"/>
    <mergeCell ref="J21:J42"/>
    <mergeCell ref="K21:K42"/>
    <mergeCell ref="A32:A42"/>
    <mergeCell ref="B32:B42"/>
    <mergeCell ref="C32:C42"/>
    <mergeCell ref="A43:A53"/>
    <mergeCell ref="B43:B53"/>
    <mergeCell ref="C43:C53"/>
    <mergeCell ref="K43:K108"/>
    <mergeCell ref="A54:A64"/>
    <mergeCell ref="B54:B64"/>
    <mergeCell ref="C54:C64"/>
    <mergeCell ref="A274:A284"/>
    <mergeCell ref="B274:B284"/>
    <mergeCell ref="C274:C284"/>
    <mergeCell ref="J274:J284"/>
    <mergeCell ref="A65:A75"/>
    <mergeCell ref="B65:B75"/>
    <mergeCell ref="C65:C75"/>
    <mergeCell ref="A76:A86"/>
    <mergeCell ref="B76:B86"/>
    <mergeCell ref="C76:C86"/>
    <mergeCell ref="A87:A97"/>
    <mergeCell ref="B87:B97"/>
    <mergeCell ref="C87:C97"/>
    <mergeCell ref="J109:J119"/>
    <mergeCell ref="K109:K119"/>
    <mergeCell ref="A120:A130"/>
    <mergeCell ref="A252:A262"/>
    <mergeCell ref="B329:B339"/>
    <mergeCell ref="K274:K281"/>
    <mergeCell ref="C263:C273"/>
    <mergeCell ref="A285:A295"/>
    <mergeCell ref="B285:B295"/>
    <mergeCell ref="J285:J295"/>
    <mergeCell ref="K285:K295"/>
    <mergeCell ref="C340:C347"/>
    <mergeCell ref="C307:C317"/>
    <mergeCell ref="C318:C328"/>
    <mergeCell ref="C329:C339"/>
    <mergeCell ref="C285:C295"/>
    <mergeCell ref="C296:C306"/>
    <mergeCell ref="A340:A347"/>
    <mergeCell ref="B340:B347"/>
    <mergeCell ref="L263:L273"/>
    <mergeCell ref="C230:C240"/>
    <mergeCell ref="C241:C251"/>
    <mergeCell ref="C252:C262"/>
    <mergeCell ref="K164:K262"/>
    <mergeCell ref="C208:C218"/>
    <mergeCell ref="B252:B262"/>
    <mergeCell ref="A296:A306"/>
    <mergeCell ref="B296:B306"/>
    <mergeCell ref="J296:J347"/>
    <mergeCell ref="A263:A273"/>
    <mergeCell ref="B263:B273"/>
    <mergeCell ref="J263:J273"/>
    <mergeCell ref="J208:J218"/>
    <mergeCell ref="J219:J229"/>
    <mergeCell ref="J252:J262"/>
    <mergeCell ref="J241:J251"/>
    <mergeCell ref="J230:J240"/>
    <mergeCell ref="K296:K347"/>
    <mergeCell ref="A307:A317"/>
    <mergeCell ref="B307:B317"/>
    <mergeCell ref="A318:A328"/>
    <mergeCell ref="B318:B328"/>
    <mergeCell ref="A329:A339"/>
  </mergeCells>
  <printOptions horizontalCentered="1"/>
  <pageMargins left="0.78740157480314965" right="0.39370078740157483" top="1.1811023622047245" bottom="0.78740157480314965" header="0.78740157480314965" footer="0.15748031496062992"/>
  <pageSetup paperSize="9" scale="68" firstPageNumber="0" fitToHeight="0" orientation="landscape" horizontalDpi="300" verticalDpi="300" r:id="rId1"/>
  <headerFooter differentFirst="1">
    <oddHeader>&amp;C&amp;P</oddHeader>
  </headerFooter>
  <rowBreaks count="4" manualBreakCount="4">
    <brk id="20" max="10" man="1"/>
    <brk id="119" max="10" man="1"/>
    <brk id="151" max="10" man="1"/>
    <brk id="2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224"/>
  <sheetViews>
    <sheetView zoomScale="115" zoomScaleNormal="115" zoomScaleSheetLayoutView="75" zoomScalePageLayoutView="75" workbookViewId="0">
      <selection activeCell="B2" sqref="B2:I2"/>
    </sheetView>
  </sheetViews>
  <sheetFormatPr defaultRowHeight="15"/>
  <cols>
    <col min="1" max="1" width="6.28515625" style="1" customWidth="1"/>
    <col min="2" max="2" width="57" style="1" customWidth="1"/>
    <col min="3" max="3" width="11" style="1" customWidth="1"/>
    <col min="4" max="4" width="14.42578125" style="1" customWidth="1"/>
    <col min="5" max="5" width="13.28515625" style="1" customWidth="1"/>
    <col min="6" max="7" width="13.85546875" style="1" customWidth="1"/>
    <col min="8" max="8" width="17" style="1" customWidth="1"/>
    <col min="9" max="9" width="9.85546875" style="1" bestFit="1" customWidth="1"/>
    <col min="10" max="257" width="8.7109375" style="1" customWidth="1"/>
    <col min="258" max="1025" width="8.7109375" customWidth="1"/>
  </cols>
  <sheetData>
    <row r="1" spans="1:257" ht="270" customHeight="1">
      <c r="A1" s="18"/>
      <c r="B1" s="18"/>
      <c r="C1" s="18"/>
      <c r="D1" s="18"/>
      <c r="E1" s="117" t="s">
        <v>114</v>
      </c>
      <c r="F1" s="117"/>
      <c r="G1" s="117"/>
      <c r="H1" s="117"/>
      <c r="I1" s="18"/>
    </row>
    <row r="2" spans="1:257" s="83" customFormat="1" ht="39" customHeight="1">
      <c r="A2" s="18"/>
      <c r="B2" s="118" t="s">
        <v>85</v>
      </c>
      <c r="C2" s="118"/>
      <c r="D2" s="118"/>
      <c r="E2" s="118"/>
      <c r="F2" s="118"/>
      <c r="G2" s="118"/>
      <c r="H2" s="118"/>
      <c r="I2" s="118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</row>
    <row r="3" spans="1:257" ht="12.75" customHeight="1">
      <c r="A3" s="18"/>
      <c r="B3" s="119"/>
      <c r="C3" s="119"/>
      <c r="D3" s="19"/>
      <c r="E3" s="19"/>
      <c r="F3" s="119"/>
      <c r="G3" s="119"/>
      <c r="H3" s="119"/>
      <c r="I3" s="18"/>
    </row>
    <row r="4" spans="1:257" ht="24.75" customHeight="1">
      <c r="A4" s="120" t="s">
        <v>1</v>
      </c>
      <c r="B4" s="121" t="s">
        <v>2</v>
      </c>
      <c r="C4" s="121" t="s">
        <v>4</v>
      </c>
      <c r="D4" s="122" t="s">
        <v>5</v>
      </c>
      <c r="E4" s="122"/>
      <c r="F4" s="122"/>
      <c r="G4" s="122"/>
      <c r="H4" s="122"/>
      <c r="I4" s="18"/>
    </row>
    <row r="5" spans="1:257" ht="24.75" customHeight="1">
      <c r="A5" s="120"/>
      <c r="B5" s="121"/>
      <c r="C5" s="121"/>
      <c r="D5" s="123" t="s">
        <v>8</v>
      </c>
      <c r="E5" s="123" t="s">
        <v>9</v>
      </c>
      <c r="F5" s="123"/>
      <c r="G5" s="123"/>
      <c r="H5" s="123"/>
      <c r="I5" s="18"/>
    </row>
    <row r="6" spans="1:257" ht="49.5" customHeight="1">
      <c r="A6" s="120"/>
      <c r="B6" s="121"/>
      <c r="C6" s="121"/>
      <c r="D6" s="123"/>
      <c r="E6" s="20" t="s">
        <v>10</v>
      </c>
      <c r="F6" s="20" t="s">
        <v>11</v>
      </c>
      <c r="G6" s="20" t="s">
        <v>12</v>
      </c>
      <c r="H6" s="20" t="s">
        <v>13</v>
      </c>
      <c r="I6" s="18"/>
    </row>
    <row r="7" spans="1:257" ht="15.75">
      <c r="A7" s="21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18"/>
    </row>
    <row r="8" spans="1:257" ht="15.75">
      <c r="A8" s="124">
        <v>1</v>
      </c>
      <c r="B8" s="121" t="s">
        <v>70</v>
      </c>
      <c r="C8" s="36" t="s">
        <v>15</v>
      </c>
      <c r="D8" s="37">
        <f t="shared" ref="D8:D39" si="0">SUM(E8:H8)</f>
        <v>945891.70000000019</v>
      </c>
      <c r="E8" s="33">
        <f>SUM(E9:E18)</f>
        <v>8034.1999999999989</v>
      </c>
      <c r="F8" s="33">
        <f>SUM(F9:F18)</f>
        <v>35841.200000000004</v>
      </c>
      <c r="G8" s="37">
        <f>SUM(G9:G18)</f>
        <v>870100.40000000014</v>
      </c>
      <c r="H8" s="23">
        <f>SUM(H9:H18)</f>
        <v>31915.899999999998</v>
      </c>
      <c r="I8" s="79">
        <f>D8-'пр № 2 Пер мероп МП Культура'!E10-D96</f>
        <v>2.0918378140777349E-10</v>
      </c>
      <c r="J8" s="79">
        <f>E8-'пр № 2 Пер мероп МП Культура'!F10-E96</f>
        <v>0</v>
      </c>
      <c r="K8" s="79">
        <f>F8-'пр № 2 Пер мероп МП Культура'!G10-F96</f>
        <v>0</v>
      </c>
      <c r="L8" s="79">
        <f>G8-'пр № 2 Пер мероп МП Культура'!H10-G96</f>
        <v>9.3223206931725144E-11</v>
      </c>
      <c r="M8" s="79">
        <f>H8-'пр № 2 Пер мероп МП Культура'!I10-H96</f>
        <v>0</v>
      </c>
      <c r="N8" s="79"/>
      <c r="O8" s="79"/>
      <c r="P8" s="79"/>
      <c r="Q8" s="79"/>
    </row>
    <row r="9" spans="1:257" ht="15.75">
      <c r="A9" s="124"/>
      <c r="B9" s="121"/>
      <c r="C9" s="22">
        <v>2015</v>
      </c>
      <c r="D9" s="23">
        <f t="shared" si="0"/>
        <v>74429.2</v>
      </c>
      <c r="E9" s="23">
        <f t="shared" ref="E9:H18" si="1">E20+E97</f>
        <v>55</v>
      </c>
      <c r="F9" s="23">
        <f t="shared" si="1"/>
        <v>8624.4</v>
      </c>
      <c r="G9" s="23">
        <f t="shared" si="1"/>
        <v>59036.3</v>
      </c>
      <c r="H9" s="23">
        <f t="shared" si="1"/>
        <v>6713.5</v>
      </c>
      <c r="I9" s="79">
        <f>D9-'пр № 2 Пер мероп МП Культура'!E11-D97</f>
        <v>0</v>
      </c>
      <c r="J9" s="79">
        <f>E9-'пр № 2 Пер мероп МП Культура'!F11-E97</f>
        <v>0</v>
      </c>
      <c r="K9" s="79">
        <f>F9-'пр № 2 Пер мероп МП Культура'!G11-F97</f>
        <v>0</v>
      </c>
      <c r="L9" s="79">
        <f>G9-'пр № 2 Пер мероп МП Культура'!H11-G97</f>
        <v>0</v>
      </c>
      <c r="M9" s="79">
        <f>H9-'пр № 2 Пер мероп МП Культура'!I11-H97</f>
        <v>0</v>
      </c>
      <c r="N9" s="79"/>
      <c r="O9" s="79"/>
      <c r="P9" s="79"/>
      <c r="Q9" s="79"/>
    </row>
    <row r="10" spans="1:257" ht="15.75">
      <c r="A10" s="124"/>
      <c r="B10" s="121"/>
      <c r="C10" s="36">
        <v>2016</v>
      </c>
      <c r="D10" s="33">
        <f t="shared" si="0"/>
        <v>71364.600000000006</v>
      </c>
      <c r="E10" s="33">
        <f t="shared" si="1"/>
        <v>56</v>
      </c>
      <c r="F10" s="33">
        <f t="shared" si="1"/>
        <v>8441</v>
      </c>
      <c r="G10" s="33">
        <f t="shared" si="1"/>
        <v>61335.1</v>
      </c>
      <c r="H10" s="33">
        <f t="shared" si="1"/>
        <v>1532.5</v>
      </c>
      <c r="I10" s="79">
        <f>D10-'пр № 2 Пер мероп МП Культура'!E12-D98</f>
        <v>0</v>
      </c>
      <c r="J10" s="79">
        <f>E10-'пр № 2 Пер мероп МП Культура'!F12-E98</f>
        <v>0</v>
      </c>
      <c r="K10" s="79">
        <f>F10-'пр № 2 Пер мероп МП Культура'!G12-F98</f>
        <v>0</v>
      </c>
      <c r="L10" s="79">
        <f>G10-'пр № 2 Пер мероп МП Культура'!H12-G98</f>
        <v>0</v>
      </c>
      <c r="M10" s="79">
        <f>H10-'пр № 2 Пер мероп МП Культура'!I12-H98</f>
        <v>0</v>
      </c>
      <c r="N10" s="79"/>
      <c r="O10" s="79"/>
      <c r="P10" s="79"/>
      <c r="Q10" s="79"/>
    </row>
    <row r="11" spans="1:257" ht="15.75">
      <c r="A11" s="124"/>
      <c r="B11" s="121"/>
      <c r="C11" s="36">
        <v>2017</v>
      </c>
      <c r="D11" s="33">
        <f t="shared" si="0"/>
        <v>83969.3</v>
      </c>
      <c r="E11" s="33">
        <f t="shared" si="1"/>
        <v>60.8</v>
      </c>
      <c r="F11" s="33">
        <f t="shared" si="1"/>
        <v>7350.2999999999993</v>
      </c>
      <c r="G11" s="33">
        <f t="shared" si="1"/>
        <v>73579.399999999994</v>
      </c>
      <c r="H11" s="33">
        <f t="shared" si="1"/>
        <v>2978.8</v>
      </c>
      <c r="I11" s="79">
        <f>D11-'пр № 2 Пер мероп МП Культура'!E13-D99</f>
        <v>0</v>
      </c>
      <c r="J11" s="79">
        <f>E11-'пр № 2 Пер мероп МП Культура'!F13-E99</f>
        <v>0</v>
      </c>
      <c r="K11" s="79">
        <f>F11-'пр № 2 Пер мероп МП Культура'!G13-F99</f>
        <v>0</v>
      </c>
      <c r="L11" s="79">
        <f>G11-'пр № 2 Пер мероп МП Культура'!H13-G99</f>
        <v>0</v>
      </c>
      <c r="M11" s="79">
        <f>H11-'пр № 2 Пер мероп МП Культура'!I13-H99</f>
        <v>0</v>
      </c>
      <c r="N11" s="79"/>
      <c r="O11" s="79"/>
      <c r="P11" s="79"/>
      <c r="Q11" s="79"/>
    </row>
    <row r="12" spans="1:257" ht="17.25" customHeight="1">
      <c r="A12" s="124"/>
      <c r="B12" s="121"/>
      <c r="C12" s="54">
        <v>2018</v>
      </c>
      <c r="D12" s="33">
        <f t="shared" si="0"/>
        <v>86916.800000000003</v>
      </c>
      <c r="E12" s="33">
        <f t="shared" si="1"/>
        <v>55.8</v>
      </c>
      <c r="F12" s="33">
        <f t="shared" si="1"/>
        <v>4703.1000000000004</v>
      </c>
      <c r="G12" s="33">
        <f t="shared" si="1"/>
        <v>79377.100000000006</v>
      </c>
      <c r="H12" s="33">
        <f t="shared" si="1"/>
        <v>2780.8</v>
      </c>
      <c r="I12" s="79">
        <f>D12-'пр № 2 Пер мероп МП Культура'!E14-D100</f>
        <v>0</v>
      </c>
      <c r="J12" s="79">
        <f>E12-'пр № 2 Пер мероп МП Культура'!F14-E100</f>
        <v>0</v>
      </c>
      <c r="K12" s="79">
        <f>F12-'пр № 2 Пер мероп МП Культура'!G14-F100</f>
        <v>0</v>
      </c>
      <c r="L12" s="79">
        <f>G12-'пр № 2 Пер мероп МП Культура'!H14-G100</f>
        <v>0</v>
      </c>
      <c r="M12" s="79">
        <f>H12-'пр № 2 Пер мероп МП Культура'!I14-H100</f>
        <v>0</v>
      </c>
      <c r="N12" s="79"/>
      <c r="O12" s="79"/>
      <c r="P12" s="79"/>
      <c r="Q12" s="79"/>
    </row>
    <row r="13" spans="1:257" ht="16.5" customHeight="1">
      <c r="A13" s="124"/>
      <c r="B13" s="121"/>
      <c r="C13" s="54">
        <v>2019</v>
      </c>
      <c r="D13" s="33">
        <f t="shared" si="0"/>
        <v>95268.10000000002</v>
      </c>
      <c r="E13" s="33">
        <f t="shared" si="1"/>
        <v>55.8</v>
      </c>
      <c r="F13" s="33">
        <f t="shared" si="1"/>
        <v>1558.3</v>
      </c>
      <c r="G13" s="33">
        <f t="shared" si="1"/>
        <v>90320.300000000017</v>
      </c>
      <c r="H13" s="33">
        <f t="shared" si="1"/>
        <v>3333.7</v>
      </c>
      <c r="I13" s="79">
        <f>D13-'пр № 2 Пер мероп МП Культура'!E15-D101</f>
        <v>5.9117155615240335E-12</v>
      </c>
      <c r="J13" s="79">
        <f>E13-'пр № 2 Пер мероп МП Культура'!F15-E101</f>
        <v>0</v>
      </c>
      <c r="K13" s="79">
        <f>F13-'пр № 2 Пер мероп МП Культура'!G15-F101</f>
        <v>0</v>
      </c>
      <c r="L13" s="79">
        <f>G13-'пр № 2 Пер мероп МП Культура'!H15-G101</f>
        <v>5.9117155615240335E-12</v>
      </c>
      <c r="M13" s="79">
        <f>H13-'пр № 2 Пер мероп МП Культура'!I15-H101</f>
        <v>0</v>
      </c>
      <c r="N13" s="79"/>
      <c r="O13" s="79"/>
      <c r="P13" s="79"/>
      <c r="Q13" s="79"/>
    </row>
    <row r="14" spans="1:257" ht="15.75">
      <c r="A14" s="124"/>
      <c r="B14" s="121"/>
      <c r="C14" s="54">
        <v>2020</v>
      </c>
      <c r="D14" s="33">
        <f t="shared" si="0"/>
        <v>105151.8</v>
      </c>
      <c r="E14" s="33">
        <f t="shared" si="1"/>
        <v>6808</v>
      </c>
      <c r="F14" s="33">
        <f t="shared" si="1"/>
        <v>3234.2</v>
      </c>
      <c r="G14" s="33">
        <f>G25+G102</f>
        <v>92733</v>
      </c>
      <c r="H14" s="33">
        <f t="shared" si="1"/>
        <v>2376.6</v>
      </c>
      <c r="I14" s="79">
        <f>D14-'пр № 2 Пер мероп МП Культура'!E16-D102</f>
        <v>0</v>
      </c>
      <c r="J14" s="79">
        <f>E14-'пр № 2 Пер мероп МП Культура'!F16-E102</f>
        <v>0</v>
      </c>
      <c r="K14" s="79">
        <f>F14-'пр № 2 Пер мероп МП Культура'!G16-F102</f>
        <v>0</v>
      </c>
      <c r="L14" s="79">
        <f>G14-'пр № 2 Пер мероп МП Культура'!H16-G102</f>
        <v>0</v>
      </c>
      <c r="M14" s="79">
        <f>H14-'пр № 2 Пер мероп МП Культура'!I16-H102</f>
        <v>0</v>
      </c>
      <c r="N14" s="79"/>
      <c r="O14" s="79"/>
      <c r="P14" s="79"/>
      <c r="Q14" s="79"/>
    </row>
    <row r="15" spans="1:257" ht="15.75">
      <c r="A15" s="124"/>
      <c r="B15" s="121"/>
      <c r="C15" s="54">
        <v>2021</v>
      </c>
      <c r="D15" s="33">
        <f t="shared" si="0"/>
        <v>100225.1</v>
      </c>
      <c r="E15" s="33">
        <f t="shared" si="1"/>
        <v>466.9</v>
      </c>
      <c r="F15" s="33">
        <f t="shared" si="1"/>
        <v>321.89999999999998</v>
      </c>
      <c r="G15" s="33">
        <f t="shared" si="1"/>
        <v>96236.3</v>
      </c>
      <c r="H15" s="33">
        <f t="shared" si="1"/>
        <v>3200</v>
      </c>
      <c r="I15" s="79">
        <f>D15-'пр № 2 Пер мероп МП Культура'!E17-D103</f>
        <v>0</v>
      </c>
      <c r="J15" s="79">
        <f>E15-'пр № 2 Пер мероп МП Культура'!F17-E103</f>
        <v>0</v>
      </c>
      <c r="K15" s="79">
        <f>F15-'пр № 2 Пер мероп МП Культура'!G17-F103</f>
        <v>0</v>
      </c>
      <c r="L15" s="79">
        <f>G15-'пр № 2 Пер мероп МП Культура'!H17-G103</f>
        <v>0</v>
      </c>
      <c r="M15" s="79">
        <f>H15-'пр № 2 Пер мероп МП Культура'!I17-H103</f>
        <v>0</v>
      </c>
      <c r="N15" s="79"/>
      <c r="O15" s="79"/>
      <c r="P15" s="79"/>
      <c r="Q15" s="79"/>
    </row>
    <row r="16" spans="1:257" ht="15.75">
      <c r="A16" s="124"/>
      <c r="B16" s="121"/>
      <c r="C16" s="54">
        <v>2022</v>
      </c>
      <c r="D16" s="33">
        <f t="shared" si="0"/>
        <v>108808.5</v>
      </c>
      <c r="E16" s="33">
        <f t="shared" si="1"/>
        <v>475.9</v>
      </c>
      <c r="F16" s="33">
        <f t="shared" si="1"/>
        <v>1217.3</v>
      </c>
      <c r="G16" s="33">
        <f t="shared" si="1"/>
        <v>104115.3</v>
      </c>
      <c r="H16" s="33">
        <f t="shared" si="1"/>
        <v>3000</v>
      </c>
      <c r="I16" s="79">
        <f>D16-'пр № 2 Пер мероп МП Культура'!E18-D104</f>
        <v>0</v>
      </c>
      <c r="J16" s="79">
        <f>E16-'пр № 2 Пер мероп МП Культура'!F18-E104</f>
        <v>0</v>
      </c>
      <c r="K16" s="79">
        <f>F16-'пр № 2 Пер мероп МП Культура'!G18-F104</f>
        <v>0</v>
      </c>
      <c r="L16" s="79">
        <f>G16-'пр № 2 Пер мероп МП Культура'!H18-G104</f>
        <v>0</v>
      </c>
      <c r="M16" s="79">
        <f>H16-'пр № 2 Пер мероп МП Культура'!I18-H104</f>
        <v>0</v>
      </c>
      <c r="N16" s="79"/>
      <c r="O16" s="79"/>
      <c r="P16" s="79"/>
      <c r="Q16" s="79"/>
    </row>
    <row r="17" spans="1:17" ht="15.75">
      <c r="A17" s="124"/>
      <c r="B17" s="121"/>
      <c r="C17" s="54">
        <v>2023</v>
      </c>
      <c r="D17" s="33">
        <f t="shared" si="0"/>
        <v>108810</v>
      </c>
      <c r="E17" s="33">
        <f t="shared" si="1"/>
        <v>0</v>
      </c>
      <c r="F17" s="33">
        <f t="shared" si="1"/>
        <v>191.5</v>
      </c>
      <c r="G17" s="33">
        <f t="shared" si="1"/>
        <v>105618.5</v>
      </c>
      <c r="H17" s="33">
        <f t="shared" si="1"/>
        <v>3000</v>
      </c>
      <c r="I17" s="79">
        <f>D17-'пр № 2 Пер мероп МП Культура'!E19-D105</f>
        <v>0</v>
      </c>
      <c r="J17" s="79">
        <f>E17-'пр № 2 Пер мероп МП Культура'!F19-E105</f>
        <v>0</v>
      </c>
      <c r="K17" s="79">
        <f>F17-'пр № 2 Пер мероп МП Культура'!G19-F105</f>
        <v>0</v>
      </c>
      <c r="L17" s="79">
        <f>G17-'пр № 2 Пер мероп МП Культура'!H19-G105</f>
        <v>0</v>
      </c>
      <c r="M17" s="79">
        <f>H17-'пр № 2 Пер мероп МП Культура'!I19-H105</f>
        <v>0</v>
      </c>
      <c r="N17" s="79"/>
      <c r="O17" s="79"/>
      <c r="P17" s="79"/>
      <c r="Q17" s="79"/>
    </row>
    <row r="18" spans="1:17" ht="15.75">
      <c r="A18" s="124"/>
      <c r="B18" s="121"/>
      <c r="C18" s="54">
        <v>2024</v>
      </c>
      <c r="D18" s="33">
        <f t="shared" si="0"/>
        <v>110948.3</v>
      </c>
      <c r="E18" s="33">
        <f t="shared" si="1"/>
        <v>0</v>
      </c>
      <c r="F18" s="33">
        <f t="shared" si="1"/>
        <v>199.2</v>
      </c>
      <c r="G18" s="33">
        <f t="shared" si="1"/>
        <v>107749.1</v>
      </c>
      <c r="H18" s="33">
        <f t="shared" si="1"/>
        <v>3000</v>
      </c>
      <c r="I18" s="79">
        <f>D18-'пр № 2 Пер мероп МП Культура'!E20-D106</f>
        <v>0</v>
      </c>
      <c r="J18" s="79">
        <f>E18-'пр № 2 Пер мероп МП Культура'!F20-E106</f>
        <v>0</v>
      </c>
      <c r="K18" s="79">
        <f>F18-'пр № 2 Пер мероп МП Культура'!G20-F106</f>
        <v>0</v>
      </c>
      <c r="L18" s="79">
        <f>G18-'пр № 2 Пер мероп МП Культура'!H20-G106</f>
        <v>0</v>
      </c>
      <c r="M18" s="79">
        <f>H18-'пр № 2 Пер мероп МП Культура'!I20-H106</f>
        <v>0</v>
      </c>
      <c r="N18" s="79"/>
      <c r="O18" s="79"/>
      <c r="P18" s="79"/>
      <c r="Q18" s="79"/>
    </row>
    <row r="19" spans="1:17" ht="15" customHeight="1">
      <c r="A19" s="125">
        <v>2</v>
      </c>
      <c r="B19" s="125" t="s">
        <v>71</v>
      </c>
      <c r="C19" s="36" t="s">
        <v>15</v>
      </c>
      <c r="D19" s="33">
        <f t="shared" si="0"/>
        <v>940663.60000000009</v>
      </c>
      <c r="E19" s="33">
        <f>SUM(E20:E29)</f>
        <v>8034.1999999999989</v>
      </c>
      <c r="F19" s="33">
        <f>SUM(F20:F29)</f>
        <v>32061.700000000004</v>
      </c>
      <c r="G19" s="33">
        <f>SUM(G20:G29)</f>
        <v>868651.8</v>
      </c>
      <c r="H19" s="33">
        <f>SUM(H20:H29)</f>
        <v>31915.899999999998</v>
      </c>
      <c r="I19" s="18"/>
    </row>
    <row r="20" spans="1:17" ht="15.75">
      <c r="A20" s="125"/>
      <c r="B20" s="125"/>
      <c r="C20" s="36">
        <v>2015</v>
      </c>
      <c r="D20" s="33">
        <f t="shared" si="0"/>
        <v>74429.2</v>
      </c>
      <c r="E20" s="34">
        <f t="shared" ref="E20:H29" si="2">E31+E42+E53+E64+E75+E86</f>
        <v>55</v>
      </c>
      <c r="F20" s="34">
        <f t="shared" si="2"/>
        <v>8624.4</v>
      </c>
      <c r="G20" s="34">
        <f t="shared" si="2"/>
        <v>59036.3</v>
      </c>
      <c r="H20" s="34">
        <f t="shared" si="2"/>
        <v>6713.5</v>
      </c>
      <c r="I20" s="79"/>
      <c r="J20" s="79"/>
      <c r="K20" s="79"/>
      <c r="L20" s="79"/>
      <c r="M20" s="79"/>
    </row>
    <row r="21" spans="1:17" ht="15.75">
      <c r="A21" s="125"/>
      <c r="B21" s="125"/>
      <c r="C21" s="36">
        <v>2016</v>
      </c>
      <c r="D21" s="33">
        <f t="shared" si="0"/>
        <v>71364.600000000006</v>
      </c>
      <c r="E21" s="34">
        <f t="shared" si="2"/>
        <v>56</v>
      </c>
      <c r="F21" s="34">
        <f t="shared" si="2"/>
        <v>8441</v>
      </c>
      <c r="G21" s="34">
        <f t="shared" si="2"/>
        <v>61335.1</v>
      </c>
      <c r="H21" s="34">
        <f t="shared" si="2"/>
        <v>1532.5</v>
      </c>
      <c r="I21" s="79"/>
      <c r="J21" s="79"/>
      <c r="K21" s="79"/>
      <c r="L21" s="79"/>
      <c r="M21" s="79"/>
    </row>
    <row r="22" spans="1:17" ht="15.75">
      <c r="A22" s="125"/>
      <c r="B22" s="125"/>
      <c r="C22" s="36">
        <v>2017</v>
      </c>
      <c r="D22" s="33">
        <f t="shared" si="0"/>
        <v>83969.3</v>
      </c>
      <c r="E22" s="34">
        <f t="shared" si="2"/>
        <v>60.8</v>
      </c>
      <c r="F22" s="34">
        <f t="shared" si="2"/>
        <v>7350.2999999999993</v>
      </c>
      <c r="G22" s="34">
        <f t="shared" si="2"/>
        <v>73579.399999999994</v>
      </c>
      <c r="H22" s="34">
        <f t="shared" si="2"/>
        <v>2978.8</v>
      </c>
      <c r="I22" s="18"/>
    </row>
    <row r="23" spans="1:17" ht="15.75">
      <c r="A23" s="125"/>
      <c r="B23" s="125"/>
      <c r="C23" s="54">
        <v>2018</v>
      </c>
      <c r="D23" s="33">
        <f t="shared" si="0"/>
        <v>86916.800000000003</v>
      </c>
      <c r="E23" s="34">
        <f t="shared" si="2"/>
        <v>55.8</v>
      </c>
      <c r="F23" s="34">
        <f t="shared" si="2"/>
        <v>4703.1000000000004</v>
      </c>
      <c r="G23" s="34">
        <f t="shared" si="2"/>
        <v>79377.100000000006</v>
      </c>
      <c r="H23" s="34">
        <f t="shared" si="2"/>
        <v>2780.8</v>
      </c>
      <c r="I23" s="18"/>
    </row>
    <row r="24" spans="1:17" ht="15.75">
      <c r="A24" s="125"/>
      <c r="B24" s="125"/>
      <c r="C24" s="54">
        <v>2019</v>
      </c>
      <c r="D24" s="33">
        <f t="shared" si="0"/>
        <v>92570.000000000015</v>
      </c>
      <c r="E24" s="34">
        <f t="shared" si="2"/>
        <v>55.8</v>
      </c>
      <c r="F24" s="34">
        <f t="shared" si="2"/>
        <v>182.29999999999998</v>
      </c>
      <c r="G24" s="34">
        <f t="shared" si="2"/>
        <v>88998.200000000012</v>
      </c>
      <c r="H24" s="34">
        <f t="shared" si="2"/>
        <v>3333.7</v>
      </c>
      <c r="I24" s="18"/>
    </row>
    <row r="25" spans="1:17" ht="15.75">
      <c r="A25" s="125"/>
      <c r="B25" s="125"/>
      <c r="C25" s="54">
        <v>2020</v>
      </c>
      <c r="D25" s="33">
        <f t="shared" si="0"/>
        <v>102621.8</v>
      </c>
      <c r="E25" s="34">
        <f t="shared" si="2"/>
        <v>6808</v>
      </c>
      <c r="F25" s="34">
        <f t="shared" si="2"/>
        <v>830.69999999999993</v>
      </c>
      <c r="G25" s="34">
        <f t="shared" si="2"/>
        <v>92606.5</v>
      </c>
      <c r="H25" s="34">
        <f t="shared" si="2"/>
        <v>2376.6</v>
      </c>
      <c r="I25" s="18"/>
    </row>
    <row r="26" spans="1:17" ht="15.75">
      <c r="A26" s="125"/>
      <c r="B26" s="125"/>
      <c r="C26" s="54">
        <v>2021</v>
      </c>
      <c r="D26" s="33">
        <f t="shared" si="0"/>
        <v>100225.1</v>
      </c>
      <c r="E26" s="34">
        <f t="shared" si="2"/>
        <v>466.9</v>
      </c>
      <c r="F26" s="34">
        <f t="shared" si="2"/>
        <v>321.89999999999998</v>
      </c>
      <c r="G26" s="34">
        <f t="shared" si="2"/>
        <v>96236.3</v>
      </c>
      <c r="H26" s="34">
        <f t="shared" si="2"/>
        <v>3200</v>
      </c>
      <c r="I26" s="18"/>
    </row>
    <row r="27" spans="1:17" ht="15.75">
      <c r="A27" s="125"/>
      <c r="B27" s="125"/>
      <c r="C27" s="54">
        <v>2022</v>
      </c>
      <c r="D27" s="33">
        <f t="shared" si="0"/>
        <v>108808.5</v>
      </c>
      <c r="E27" s="34">
        <f t="shared" si="2"/>
        <v>475.9</v>
      </c>
      <c r="F27" s="34">
        <f t="shared" si="2"/>
        <v>1217.3</v>
      </c>
      <c r="G27" s="34">
        <f t="shared" si="2"/>
        <v>104115.3</v>
      </c>
      <c r="H27" s="34">
        <f t="shared" si="2"/>
        <v>3000</v>
      </c>
      <c r="I27" s="18"/>
    </row>
    <row r="28" spans="1:17" ht="15.75">
      <c r="A28" s="125"/>
      <c r="B28" s="125"/>
      <c r="C28" s="54">
        <v>2023</v>
      </c>
      <c r="D28" s="33">
        <f t="shared" si="0"/>
        <v>108810</v>
      </c>
      <c r="E28" s="34">
        <f t="shared" si="2"/>
        <v>0</v>
      </c>
      <c r="F28" s="34">
        <f t="shared" si="2"/>
        <v>191.5</v>
      </c>
      <c r="G28" s="34">
        <f t="shared" si="2"/>
        <v>105618.5</v>
      </c>
      <c r="H28" s="34">
        <f t="shared" si="2"/>
        <v>3000</v>
      </c>
      <c r="I28" s="18"/>
    </row>
    <row r="29" spans="1:17" ht="15.75">
      <c r="A29" s="125"/>
      <c r="B29" s="125"/>
      <c r="C29" s="54">
        <v>2024</v>
      </c>
      <c r="D29" s="33">
        <f t="shared" si="0"/>
        <v>110948.3</v>
      </c>
      <c r="E29" s="34">
        <f t="shared" si="2"/>
        <v>0</v>
      </c>
      <c r="F29" s="34">
        <f t="shared" si="2"/>
        <v>199.2</v>
      </c>
      <c r="G29" s="34">
        <f t="shared" si="2"/>
        <v>107749.1</v>
      </c>
      <c r="H29" s="34">
        <f t="shared" si="2"/>
        <v>3000</v>
      </c>
      <c r="I29" s="18"/>
    </row>
    <row r="30" spans="1:17" ht="15.75">
      <c r="A30" s="126" t="s">
        <v>36</v>
      </c>
      <c r="B30" s="121" t="s">
        <v>16</v>
      </c>
      <c r="C30" s="36" t="s">
        <v>15</v>
      </c>
      <c r="D30" s="33">
        <f t="shared" si="0"/>
        <v>29046.400000000001</v>
      </c>
      <c r="E30" s="35">
        <f>SUM(E31:E40)</f>
        <v>0</v>
      </c>
      <c r="F30" s="35">
        <f>SUM(F31:F40)</f>
        <v>0</v>
      </c>
      <c r="G30" s="35">
        <f>SUM(G31:G40)</f>
        <v>29046.400000000001</v>
      </c>
      <c r="H30" s="35">
        <f>SUM(H31:H40)</f>
        <v>0</v>
      </c>
      <c r="I30" s="18"/>
    </row>
    <row r="31" spans="1:17" ht="15.75">
      <c r="A31" s="126"/>
      <c r="B31" s="121"/>
      <c r="C31" s="36">
        <v>2015</v>
      </c>
      <c r="D31" s="33">
        <f t="shared" si="0"/>
        <v>2630</v>
      </c>
      <c r="E31" s="35">
        <v>0</v>
      </c>
      <c r="F31" s="35">
        <v>0</v>
      </c>
      <c r="G31" s="35">
        <f>'пр № 2 Пер мероп МП Культура'!H22</f>
        <v>2630</v>
      </c>
      <c r="H31" s="35">
        <v>0</v>
      </c>
      <c r="I31" s="18"/>
    </row>
    <row r="32" spans="1:17" ht="15.75">
      <c r="A32" s="126"/>
      <c r="B32" s="121"/>
      <c r="C32" s="36">
        <v>2016</v>
      </c>
      <c r="D32" s="33">
        <f t="shared" si="0"/>
        <v>2454</v>
      </c>
      <c r="E32" s="35">
        <v>0</v>
      </c>
      <c r="F32" s="35">
        <v>0</v>
      </c>
      <c r="G32" s="35">
        <f>'пр № 2 Пер мероп МП Культура'!H23</f>
        <v>2454</v>
      </c>
      <c r="H32" s="35">
        <v>0</v>
      </c>
      <c r="I32" s="18"/>
    </row>
    <row r="33" spans="1:9" ht="15.75">
      <c r="A33" s="126"/>
      <c r="B33" s="121"/>
      <c r="C33" s="36">
        <v>2017</v>
      </c>
      <c r="D33" s="33">
        <f t="shared" si="0"/>
        <v>2436</v>
      </c>
      <c r="E33" s="35">
        <v>0</v>
      </c>
      <c r="F33" s="35">
        <v>0</v>
      </c>
      <c r="G33" s="35">
        <f>'пр № 2 Пер мероп МП Культура'!H24</f>
        <v>2436</v>
      </c>
      <c r="H33" s="35">
        <v>0</v>
      </c>
      <c r="I33" s="18"/>
    </row>
    <row r="34" spans="1:9" ht="15.75">
      <c r="A34" s="126"/>
      <c r="B34" s="121"/>
      <c r="C34" s="54">
        <v>2018</v>
      </c>
      <c r="D34" s="33">
        <f t="shared" si="0"/>
        <v>2631.1</v>
      </c>
      <c r="E34" s="35">
        <v>0</v>
      </c>
      <c r="F34" s="35">
        <v>0</v>
      </c>
      <c r="G34" s="35">
        <f>'пр № 2 Пер мероп МП Культура'!H25</f>
        <v>2631.1</v>
      </c>
      <c r="H34" s="35">
        <v>0</v>
      </c>
      <c r="I34" s="18"/>
    </row>
    <row r="35" spans="1:9" ht="15.75" customHeight="1">
      <c r="A35" s="126"/>
      <c r="B35" s="121"/>
      <c r="C35" s="54">
        <v>2019</v>
      </c>
      <c r="D35" s="33">
        <f t="shared" si="0"/>
        <v>2798</v>
      </c>
      <c r="E35" s="35">
        <v>0</v>
      </c>
      <c r="F35" s="35">
        <v>0</v>
      </c>
      <c r="G35" s="35">
        <f>'пр № 2 Пер мероп МП Культура'!H26</f>
        <v>2798</v>
      </c>
      <c r="H35" s="35">
        <v>0</v>
      </c>
      <c r="I35" s="18"/>
    </row>
    <row r="36" spans="1:9" ht="15.75">
      <c r="A36" s="126"/>
      <c r="B36" s="121"/>
      <c r="C36" s="54">
        <v>2020</v>
      </c>
      <c r="D36" s="33">
        <f t="shared" si="0"/>
        <v>2869.8</v>
      </c>
      <c r="E36" s="35">
        <v>0</v>
      </c>
      <c r="F36" s="35">
        <v>0</v>
      </c>
      <c r="G36" s="35">
        <f>'пр № 2 Пер мероп МП Культура'!H27</f>
        <v>2869.8</v>
      </c>
      <c r="H36" s="35">
        <v>0</v>
      </c>
      <c r="I36" s="18"/>
    </row>
    <row r="37" spans="1:9" ht="15.75">
      <c r="A37" s="126"/>
      <c r="B37" s="121"/>
      <c r="C37" s="54">
        <v>2021</v>
      </c>
      <c r="D37" s="33">
        <f t="shared" si="0"/>
        <v>2996.5</v>
      </c>
      <c r="E37" s="35">
        <v>0</v>
      </c>
      <c r="F37" s="35">
        <v>0</v>
      </c>
      <c r="G37" s="35">
        <f>'пр № 2 Пер мероп МП Культура'!H28</f>
        <v>2996.5</v>
      </c>
      <c r="H37" s="35">
        <v>0</v>
      </c>
      <c r="I37" s="18"/>
    </row>
    <row r="38" spans="1:9" ht="15.75">
      <c r="A38" s="126"/>
      <c r="B38" s="121"/>
      <c r="C38" s="54">
        <v>2022</v>
      </c>
      <c r="D38" s="33">
        <f t="shared" si="0"/>
        <v>3362</v>
      </c>
      <c r="E38" s="35">
        <v>0</v>
      </c>
      <c r="F38" s="35">
        <v>0</v>
      </c>
      <c r="G38" s="35">
        <f>'пр № 2 Пер мероп МП Культура'!H29</f>
        <v>3362</v>
      </c>
      <c r="H38" s="35">
        <v>0</v>
      </c>
      <c r="I38" s="18"/>
    </row>
    <row r="39" spans="1:9" ht="15.75">
      <c r="A39" s="126"/>
      <c r="B39" s="121"/>
      <c r="C39" s="54">
        <v>2023</v>
      </c>
      <c r="D39" s="33">
        <f t="shared" si="0"/>
        <v>3434.5</v>
      </c>
      <c r="E39" s="35">
        <v>0</v>
      </c>
      <c r="F39" s="35">
        <v>0</v>
      </c>
      <c r="G39" s="35">
        <f>'пр № 2 Пер мероп МП Культура'!H30</f>
        <v>3434.5</v>
      </c>
      <c r="H39" s="35">
        <v>0</v>
      </c>
      <c r="I39" s="18"/>
    </row>
    <row r="40" spans="1:9" ht="15.75">
      <c r="A40" s="126"/>
      <c r="B40" s="121"/>
      <c r="C40" s="54">
        <v>2024</v>
      </c>
      <c r="D40" s="33">
        <f t="shared" ref="D40:D71" si="3">SUM(E40:H40)</f>
        <v>3434.5</v>
      </c>
      <c r="E40" s="35">
        <v>0</v>
      </c>
      <c r="F40" s="48">
        <v>0</v>
      </c>
      <c r="G40" s="35">
        <f>'пр № 2 Пер мероп МП Культура'!H31</f>
        <v>3434.5</v>
      </c>
      <c r="H40" s="48">
        <v>0</v>
      </c>
      <c r="I40" s="18"/>
    </row>
    <row r="41" spans="1:9" ht="15.75">
      <c r="A41" s="126">
        <v>4</v>
      </c>
      <c r="B41" s="124" t="s">
        <v>19</v>
      </c>
      <c r="C41" s="36" t="s">
        <v>15</v>
      </c>
      <c r="D41" s="33">
        <f t="shared" si="3"/>
        <v>688267.5</v>
      </c>
      <c r="E41" s="35">
        <f>SUM(E42:E51)</f>
        <v>6808</v>
      </c>
      <c r="F41" s="48">
        <f>SUM(F42:F51)</f>
        <v>23288.1</v>
      </c>
      <c r="G41" s="47">
        <f>SUM(G42:G51)</f>
        <v>627026.9</v>
      </c>
      <c r="H41" s="48">
        <f>SUM(H42:H51)</f>
        <v>31144.5</v>
      </c>
      <c r="I41" s="18"/>
    </row>
    <row r="42" spans="1:9" ht="15.75">
      <c r="A42" s="126"/>
      <c r="B42" s="124"/>
      <c r="C42" s="36">
        <v>2015</v>
      </c>
      <c r="D42" s="33">
        <f t="shared" si="3"/>
        <v>54595.8</v>
      </c>
      <c r="E42" s="35">
        <f>'пр № 2 Пер мероп МП Культура'!F44</f>
        <v>0</v>
      </c>
      <c r="F42" s="35">
        <f>'пр № 2 Пер мероп МП Культура'!G44</f>
        <v>7185.1</v>
      </c>
      <c r="G42" s="35">
        <f>'пр № 2 Пер мероп МП Культура'!H44</f>
        <v>41087.9</v>
      </c>
      <c r="H42" s="35">
        <f>'пр № 2 Пер мероп МП Культура'!I44</f>
        <v>6322.8</v>
      </c>
      <c r="I42" s="18"/>
    </row>
    <row r="43" spans="1:9" ht="15.75">
      <c r="A43" s="126"/>
      <c r="B43" s="124"/>
      <c r="C43" s="36">
        <v>2016</v>
      </c>
      <c r="D43" s="33">
        <f t="shared" si="3"/>
        <v>52064.800000000003</v>
      </c>
      <c r="E43" s="35">
        <f>'пр № 2 Пер мероп МП Культура'!F45</f>
        <v>0</v>
      </c>
      <c r="F43" s="35">
        <f>'пр № 2 Пер мероп МП Культура'!G45</f>
        <v>7327.5</v>
      </c>
      <c r="G43" s="35">
        <f>'пр № 2 Пер мероп МП Культура'!H45</f>
        <v>43585.5</v>
      </c>
      <c r="H43" s="35">
        <f>'пр № 2 Пер мероп МП Культура'!I45</f>
        <v>1151.8</v>
      </c>
      <c r="I43" s="18"/>
    </row>
    <row r="44" spans="1:9" ht="15.75">
      <c r="A44" s="126"/>
      <c r="B44" s="124"/>
      <c r="C44" s="36">
        <v>2017</v>
      </c>
      <c r="D44" s="33">
        <f t="shared" si="3"/>
        <v>62972.100000000006</v>
      </c>
      <c r="E44" s="35">
        <f>'пр № 2 Пер мероп МП Культура'!F46</f>
        <v>0</v>
      </c>
      <c r="F44" s="35">
        <f>'пр № 2 Пер мероп МП Культура'!G46</f>
        <v>5150</v>
      </c>
      <c r="G44" s="35">
        <f>'пр № 2 Пер мероп МП Культура'!H46</f>
        <v>54843.3</v>
      </c>
      <c r="H44" s="35">
        <f>'пр № 2 Пер мероп МП Культура'!I46</f>
        <v>2978.8</v>
      </c>
      <c r="I44" s="18"/>
    </row>
    <row r="45" spans="1:9" ht="15.75">
      <c r="A45" s="126"/>
      <c r="B45" s="124"/>
      <c r="C45" s="54">
        <v>2018</v>
      </c>
      <c r="D45" s="33">
        <f t="shared" si="3"/>
        <v>63681.9</v>
      </c>
      <c r="E45" s="35">
        <f>'пр № 2 Пер мероп МП Культура'!F47</f>
        <v>0</v>
      </c>
      <c r="F45" s="35">
        <f>'пр № 2 Пер мероп МП Культура'!G47</f>
        <v>1055.2</v>
      </c>
      <c r="G45" s="35">
        <f>'пр № 2 Пер мероп МП Культура'!H47</f>
        <v>59845.9</v>
      </c>
      <c r="H45" s="35">
        <f>'пр № 2 Пер мероп МП Культура'!I47</f>
        <v>2780.8</v>
      </c>
      <c r="I45" s="18"/>
    </row>
    <row r="46" spans="1:9" ht="15.75" customHeight="1">
      <c r="A46" s="126"/>
      <c r="B46" s="124"/>
      <c r="C46" s="54">
        <v>2019</v>
      </c>
      <c r="D46" s="33">
        <f t="shared" si="3"/>
        <v>67393.2</v>
      </c>
      <c r="E46" s="35">
        <f>'пр № 2 Пер мероп МП Культура'!F48</f>
        <v>0</v>
      </c>
      <c r="F46" s="35">
        <f>'пр № 2 Пер мероп МП Культура'!G48</f>
        <v>164.7</v>
      </c>
      <c r="G46" s="35">
        <f>'пр № 2 Пер мероп МП Культура'!H48</f>
        <v>63894.8</v>
      </c>
      <c r="H46" s="35">
        <f>'пр № 2 Пер мероп МП Культура'!I48</f>
        <v>3333.7</v>
      </c>
      <c r="I46" s="18"/>
    </row>
    <row r="47" spans="1:9" ht="15.75">
      <c r="A47" s="126"/>
      <c r="B47" s="124"/>
      <c r="C47" s="54">
        <v>2020</v>
      </c>
      <c r="D47" s="33">
        <f t="shared" si="3"/>
        <v>77744.800000000003</v>
      </c>
      <c r="E47" s="35">
        <f>'пр № 2 Пер мероп МП Культура'!F49</f>
        <v>6808</v>
      </c>
      <c r="F47" s="35">
        <f>'пр № 2 Пер мероп МП Культура'!G49</f>
        <v>757.3</v>
      </c>
      <c r="G47" s="35">
        <f>'пр № 2 Пер мероп МП Культура'!H49</f>
        <v>67802.899999999994</v>
      </c>
      <c r="H47" s="35">
        <f>'пр № 2 Пер мероп МП Культура'!I49</f>
        <v>2376.6</v>
      </c>
      <c r="I47" s="18"/>
    </row>
    <row r="48" spans="1:9" ht="15.75">
      <c r="A48" s="126"/>
      <c r="B48" s="124"/>
      <c r="C48" s="54">
        <v>2021</v>
      </c>
      <c r="D48" s="33">
        <f t="shared" si="3"/>
        <v>73103.3</v>
      </c>
      <c r="E48" s="35">
        <f>'пр № 2 Пер мероп МП Культура'!F50</f>
        <v>0</v>
      </c>
      <c r="F48" s="35">
        <f>'пр № 2 Пер мероп МП Культура'!G50</f>
        <v>174.5</v>
      </c>
      <c r="G48" s="35">
        <f>'пр № 2 Пер мероп МП Культура'!H50</f>
        <v>69728.800000000003</v>
      </c>
      <c r="H48" s="35">
        <f>'пр № 2 Пер мероп МП Культура'!I50</f>
        <v>3200</v>
      </c>
      <c r="I48" s="18"/>
    </row>
    <row r="49" spans="1:9" ht="15.75">
      <c r="A49" s="126"/>
      <c r="B49" s="124"/>
      <c r="C49" s="54">
        <v>2022</v>
      </c>
      <c r="D49" s="33">
        <f t="shared" si="3"/>
        <v>77818.500000000015</v>
      </c>
      <c r="E49" s="35">
        <f>'пр № 2 Пер мероп МП Культура'!F51</f>
        <v>0</v>
      </c>
      <c r="F49" s="35">
        <v>1083.0999999999999</v>
      </c>
      <c r="G49" s="35">
        <f>'пр № 2 Пер мероп МП Культура'!H51</f>
        <v>73735.400000000009</v>
      </c>
      <c r="H49" s="35">
        <f>'пр № 2 Пер мероп МП Культура'!I51</f>
        <v>3000</v>
      </c>
      <c r="I49" s="18"/>
    </row>
    <row r="50" spans="1:9" ht="15.75">
      <c r="A50" s="126"/>
      <c r="B50" s="124"/>
      <c r="C50" s="54">
        <v>2023</v>
      </c>
      <c r="D50" s="33">
        <f t="shared" si="3"/>
        <v>78408.899999999994</v>
      </c>
      <c r="E50" s="35">
        <f>'пр № 2 Пер мероп МП Культура'!F52</f>
        <v>0</v>
      </c>
      <c r="F50" s="35">
        <f>'пр № 2 Пер мероп МП Культура'!G52</f>
        <v>191.5</v>
      </c>
      <c r="G50" s="35">
        <f>'пр № 2 Пер мероп МП Культура'!H52</f>
        <v>75217.399999999994</v>
      </c>
      <c r="H50" s="35">
        <f>'пр № 2 Пер мероп МП Культура'!I52</f>
        <v>3000</v>
      </c>
      <c r="I50" s="18"/>
    </row>
    <row r="51" spans="1:9" ht="15.75">
      <c r="A51" s="126"/>
      <c r="B51" s="124"/>
      <c r="C51" s="54">
        <v>2024</v>
      </c>
      <c r="D51" s="33">
        <f t="shared" si="3"/>
        <v>80484.2</v>
      </c>
      <c r="E51" s="35">
        <f>'пр № 2 Пер мероп МП Культура'!F53</f>
        <v>0</v>
      </c>
      <c r="F51" s="35">
        <f>'пр № 2 Пер мероп МП Культура'!G53</f>
        <v>199.2</v>
      </c>
      <c r="G51" s="35">
        <f>'пр № 2 Пер мероп МП Культура'!H53</f>
        <v>77285</v>
      </c>
      <c r="H51" s="35">
        <f>'пр № 2 Пер мероп МП Культура'!I53</f>
        <v>3000</v>
      </c>
      <c r="I51" s="18"/>
    </row>
    <row r="52" spans="1:9" ht="15.75">
      <c r="A52" s="126" t="s">
        <v>63</v>
      </c>
      <c r="B52" s="126" t="s">
        <v>37</v>
      </c>
      <c r="C52" s="36" t="s">
        <v>15</v>
      </c>
      <c r="D52" s="33">
        <f t="shared" si="3"/>
        <v>44473.899999999994</v>
      </c>
      <c r="E52" s="35">
        <f>SUM(E53:E62)</f>
        <v>1226.1999999999998</v>
      </c>
      <c r="F52" s="48">
        <f>SUM(F53:F62)</f>
        <v>4572.9999999999991</v>
      </c>
      <c r="G52" s="47">
        <f>SUM(G53:G62)</f>
        <v>38673.5</v>
      </c>
      <c r="H52" s="47">
        <f>SUM(H53:H62)</f>
        <v>1.2</v>
      </c>
      <c r="I52" s="18"/>
    </row>
    <row r="53" spans="1:9" ht="15.75">
      <c r="A53" s="126"/>
      <c r="B53" s="126"/>
      <c r="C53" s="36">
        <v>2015</v>
      </c>
      <c r="D53" s="33">
        <f t="shared" si="3"/>
        <v>3020.2</v>
      </c>
      <c r="E53" s="50">
        <f>'пр № 2 Пер мероп МП Культура'!F165</f>
        <v>55</v>
      </c>
      <c r="F53" s="50">
        <f>'пр № 2 Пер мероп МП Культура'!G165</f>
        <v>639.70000000000005</v>
      </c>
      <c r="G53" s="50">
        <f>'пр № 2 Пер мероп МП Культура'!H165</f>
        <v>2324.2999999999997</v>
      </c>
      <c r="H53" s="50">
        <f>'пр № 2 Пер мероп МП Культура'!I165</f>
        <v>1.2</v>
      </c>
      <c r="I53" s="18"/>
    </row>
    <row r="54" spans="1:9" ht="15.75">
      <c r="A54" s="126"/>
      <c r="B54" s="126"/>
      <c r="C54" s="36">
        <v>2016</v>
      </c>
      <c r="D54" s="33">
        <f t="shared" si="3"/>
        <v>2987.2</v>
      </c>
      <c r="E54" s="50">
        <f>'пр № 2 Пер мероп МП Культура'!F166</f>
        <v>56</v>
      </c>
      <c r="F54" s="50">
        <f>'пр № 2 Пер мероп МП Культура'!G166</f>
        <v>553.1</v>
      </c>
      <c r="G54" s="50">
        <f>'пр № 2 Пер мероп МП Культура'!H166</f>
        <v>2378.1</v>
      </c>
      <c r="H54" s="50">
        <f>'пр № 2 Пер мероп МП Культура'!I166</f>
        <v>0</v>
      </c>
      <c r="I54" s="18"/>
    </row>
    <row r="55" spans="1:9" ht="15.75">
      <c r="A55" s="126"/>
      <c r="B55" s="126"/>
      <c r="C55" s="36">
        <v>2017</v>
      </c>
      <c r="D55" s="33">
        <f t="shared" si="3"/>
        <v>3621.6</v>
      </c>
      <c r="E55" s="50">
        <f>'пр № 2 Пер мероп МП Культура'!F167</f>
        <v>60.8</v>
      </c>
      <c r="F55" s="50">
        <f>'пр № 2 Пер мероп МП Культура'!G167</f>
        <v>1153.7</v>
      </c>
      <c r="G55" s="50">
        <f>'пр № 2 Пер мероп МП Культура'!H167</f>
        <v>2407.1</v>
      </c>
      <c r="H55" s="50">
        <f>'пр № 2 Пер мероп МП Культура'!I167</f>
        <v>0</v>
      </c>
      <c r="I55" s="18"/>
    </row>
    <row r="56" spans="1:9" ht="15.75">
      <c r="A56" s="126"/>
      <c r="B56" s="126"/>
      <c r="C56" s="54">
        <v>2018</v>
      </c>
      <c r="D56" s="33">
        <f t="shared" si="3"/>
        <v>4347.7999999999993</v>
      </c>
      <c r="E56" s="50">
        <f>'пр № 2 Пер мероп МП Культура'!F168</f>
        <v>55.8</v>
      </c>
      <c r="F56" s="50">
        <f>'пр № 2 Пер мероп МП Культура'!G168</f>
        <v>1853.8999999999999</v>
      </c>
      <c r="G56" s="50">
        <f>'пр № 2 Пер мероп МП Культура'!H168</f>
        <v>2438.0999999999995</v>
      </c>
      <c r="H56" s="50">
        <f>'пр № 2 Пер мероп МП Культура'!I168</f>
        <v>0</v>
      </c>
      <c r="I56" s="18"/>
    </row>
    <row r="57" spans="1:9" ht="15.75">
      <c r="A57" s="126"/>
      <c r="B57" s="126"/>
      <c r="C57" s="54">
        <v>2019</v>
      </c>
      <c r="D57" s="33">
        <f t="shared" si="3"/>
        <v>4498</v>
      </c>
      <c r="E57" s="50">
        <f>'пр № 2 Пер мероп МП Культура'!F169</f>
        <v>55.8</v>
      </c>
      <c r="F57" s="50">
        <f>'пр № 2 Пер мероп МП Культура'!G169</f>
        <v>17.600000000000001</v>
      </c>
      <c r="G57" s="50">
        <f>'пр № 2 Пер мероп МП Культура'!H169</f>
        <v>4424.6000000000004</v>
      </c>
      <c r="H57" s="50">
        <f>'пр № 2 Пер мероп МП Культура'!I169</f>
        <v>0</v>
      </c>
      <c r="I57" s="18"/>
    </row>
    <row r="58" spans="1:9" ht="15.75">
      <c r="A58" s="126"/>
      <c r="B58" s="126"/>
      <c r="C58" s="54">
        <v>2020</v>
      </c>
      <c r="D58" s="33">
        <f t="shared" si="3"/>
        <v>4541.7</v>
      </c>
      <c r="E58" s="50">
        <f>'пр № 2 Пер мероп МП Культура'!F170</f>
        <v>0</v>
      </c>
      <c r="F58" s="50">
        <f>'пр № 2 Пер мероп МП Культура'!G170</f>
        <v>73.400000000000006</v>
      </c>
      <c r="G58" s="50">
        <f>'пр № 2 Пер мероп МП Культура'!H170</f>
        <v>4468.3</v>
      </c>
      <c r="H58" s="50">
        <f>'пр № 2 Пер мероп МП Культура'!I170</f>
        <v>0</v>
      </c>
      <c r="I58" s="18"/>
    </row>
    <row r="59" spans="1:9" ht="15.75">
      <c r="A59" s="126"/>
      <c r="B59" s="126"/>
      <c r="C59" s="54">
        <v>2021</v>
      </c>
      <c r="D59" s="33">
        <f t="shared" si="3"/>
        <v>5087.6000000000004</v>
      </c>
      <c r="E59" s="50">
        <f>'пр № 2 Пер мероп МП Культура'!F171</f>
        <v>466.9</v>
      </c>
      <c r="F59" s="50">
        <f>'пр № 2 Пер мероп МП Культура'!G171</f>
        <v>147.4</v>
      </c>
      <c r="G59" s="50">
        <f>'пр № 2 Пер мероп МП Культура'!H171</f>
        <v>4473.3</v>
      </c>
      <c r="H59" s="50">
        <f>'пр № 2 Пер мероп МП Культура'!I171</f>
        <v>0</v>
      </c>
      <c r="I59" s="18"/>
    </row>
    <row r="60" spans="1:9" ht="15.75">
      <c r="A60" s="126"/>
      <c r="B60" s="126"/>
      <c r="C60" s="54">
        <v>2022</v>
      </c>
      <c r="D60" s="33">
        <f t="shared" si="3"/>
        <v>5822</v>
      </c>
      <c r="E60" s="50">
        <f>'пр № 2 Пер мероп МП Культура'!F172</f>
        <v>475.9</v>
      </c>
      <c r="F60" s="50">
        <f>'пр № 2 Пер мероп МП Культура'!G172</f>
        <v>134.19999999999999</v>
      </c>
      <c r="G60" s="50">
        <f>'пр № 2 Пер мероп МП Культура'!H172</f>
        <v>5211.8999999999996</v>
      </c>
      <c r="H60" s="50">
        <f>'пр № 2 Пер мероп МП Культура'!I172</f>
        <v>0</v>
      </c>
      <c r="I60" s="18"/>
    </row>
    <row r="61" spans="1:9" ht="15.75">
      <c r="A61" s="126"/>
      <c r="B61" s="126"/>
      <c r="C61" s="54">
        <v>2023</v>
      </c>
      <c r="D61" s="33">
        <f t="shared" si="3"/>
        <v>5242.3999999999996</v>
      </c>
      <c r="E61" s="50">
        <f>'пр № 2 Пер мероп МП Культура'!F173</f>
        <v>0</v>
      </c>
      <c r="F61" s="50">
        <f>'пр № 2 Пер мероп МП Культура'!G173</f>
        <v>0</v>
      </c>
      <c r="G61" s="50">
        <f>'пр № 2 Пер мероп МП Культура'!H173</f>
        <v>5242.3999999999996</v>
      </c>
      <c r="H61" s="50">
        <f>'пр № 2 Пер мероп МП Культура'!I173</f>
        <v>0</v>
      </c>
      <c r="I61" s="18"/>
    </row>
    <row r="62" spans="1:9" ht="15.75">
      <c r="A62" s="126"/>
      <c r="B62" s="126"/>
      <c r="C62" s="54">
        <v>2024</v>
      </c>
      <c r="D62" s="33">
        <f t="shared" si="3"/>
        <v>5305.4</v>
      </c>
      <c r="E62" s="50">
        <f>'пр № 2 Пер мероп МП Культура'!F174</f>
        <v>0</v>
      </c>
      <c r="F62" s="50">
        <f>'пр № 2 Пер мероп МП Культура'!G174</f>
        <v>0</v>
      </c>
      <c r="G62" s="50">
        <f>'пр № 2 Пер мероп МП Культура'!H174</f>
        <v>5305.4</v>
      </c>
      <c r="H62" s="50">
        <f>'пр № 2 Пер мероп МП Культура'!I174</f>
        <v>0</v>
      </c>
      <c r="I62" s="18"/>
    </row>
    <row r="63" spans="1:9" ht="15.75" customHeight="1">
      <c r="A63" s="126" t="s">
        <v>67</v>
      </c>
      <c r="B63" s="126" t="s">
        <v>54</v>
      </c>
      <c r="C63" s="36" t="s">
        <v>15</v>
      </c>
      <c r="D63" s="33">
        <f t="shared" si="3"/>
        <v>41603.4</v>
      </c>
      <c r="E63" s="50">
        <f>SUM(E64:E73)</f>
        <v>0</v>
      </c>
      <c r="F63" s="49">
        <f>SUM(F64:F73)</f>
        <v>4200.6000000000004</v>
      </c>
      <c r="G63" s="49">
        <f>SUM(G64:G73)</f>
        <v>37381.800000000003</v>
      </c>
      <c r="H63" s="49">
        <f>SUM(H64:H73)</f>
        <v>21</v>
      </c>
      <c r="I63" s="18"/>
    </row>
    <row r="64" spans="1:9" ht="15.75">
      <c r="A64" s="126"/>
      <c r="B64" s="126"/>
      <c r="C64" s="36">
        <v>2015</v>
      </c>
      <c r="D64" s="33">
        <f t="shared" si="3"/>
        <v>2841.2999999999997</v>
      </c>
      <c r="E64" s="50">
        <f>'пр № 2 Пер мероп МП Культура'!F297</f>
        <v>0</v>
      </c>
      <c r="F64" s="50">
        <f>'пр № 2 Пер мероп МП Культура'!G297</f>
        <v>799.6</v>
      </c>
      <c r="G64" s="50">
        <f>'пр № 2 Пер мероп МП Культура'!H297</f>
        <v>2021.1</v>
      </c>
      <c r="H64" s="50">
        <f>'пр № 2 Пер мероп МП Культура'!I297</f>
        <v>20.6</v>
      </c>
      <c r="I64" s="18"/>
    </row>
    <row r="65" spans="1:9" ht="15.75">
      <c r="A65" s="126"/>
      <c r="B65" s="126"/>
      <c r="C65" s="36">
        <v>2016</v>
      </c>
      <c r="D65" s="33">
        <f t="shared" si="3"/>
        <v>2556.8000000000002</v>
      </c>
      <c r="E65" s="50">
        <f>'пр № 2 Пер мероп МП Культура'!F298</f>
        <v>0</v>
      </c>
      <c r="F65" s="50">
        <f>'пр № 2 Пер мероп МП Культура'!G298</f>
        <v>560.4</v>
      </c>
      <c r="G65" s="50">
        <f>'пр № 2 Пер мероп МП Культура'!H298</f>
        <v>1996</v>
      </c>
      <c r="H65" s="50">
        <f>'пр № 2 Пер мероп МП Культура'!I298</f>
        <v>0.4</v>
      </c>
      <c r="I65" s="18"/>
    </row>
    <row r="66" spans="1:9" ht="15.75">
      <c r="A66" s="126"/>
      <c r="B66" s="126"/>
      <c r="C66" s="36">
        <v>2017</v>
      </c>
      <c r="D66" s="33">
        <f t="shared" si="3"/>
        <v>3296.6</v>
      </c>
      <c r="E66" s="50">
        <f>'пр № 2 Пер мероп МП Культура'!F299</f>
        <v>0</v>
      </c>
      <c r="F66" s="50">
        <f>'пр № 2 Пер мероп МП Культура'!G299</f>
        <v>1046.5999999999999</v>
      </c>
      <c r="G66" s="50">
        <f>'пр № 2 Пер мероп МП Культура'!H299</f>
        <v>2250</v>
      </c>
      <c r="H66" s="50">
        <f>'пр № 2 Пер мероп МП Культура'!I299</f>
        <v>0</v>
      </c>
      <c r="I66" s="18"/>
    </row>
    <row r="67" spans="1:9" ht="15.75">
      <c r="A67" s="126"/>
      <c r="B67" s="126"/>
      <c r="C67" s="54">
        <v>2018</v>
      </c>
      <c r="D67" s="33">
        <f t="shared" si="3"/>
        <v>4055</v>
      </c>
      <c r="E67" s="50">
        <f>'пр № 2 Пер мероп МП Культура'!F300</f>
        <v>0</v>
      </c>
      <c r="F67" s="50">
        <f>'пр № 2 Пер мероп МП Культура'!G300</f>
        <v>1794</v>
      </c>
      <c r="G67" s="50">
        <f>'пр № 2 Пер мероп МП Культура'!H300</f>
        <v>2261</v>
      </c>
      <c r="H67" s="50">
        <f>'пр № 2 Пер мероп МП Культура'!I300</f>
        <v>0</v>
      </c>
      <c r="I67" s="18"/>
    </row>
    <row r="68" spans="1:9" ht="15.75">
      <c r="A68" s="126"/>
      <c r="B68" s="126"/>
      <c r="C68" s="54">
        <v>2019</v>
      </c>
      <c r="D68" s="33">
        <f t="shared" si="3"/>
        <v>4246.8</v>
      </c>
      <c r="E68" s="50">
        <f>'пр № 2 Пер мероп МП Культура'!F301</f>
        <v>0</v>
      </c>
      <c r="F68" s="50">
        <f>'пр № 2 Пер мероп МП Культура'!G301</f>
        <v>0</v>
      </c>
      <c r="G68" s="50">
        <f>'пр № 2 Пер мероп МП Культура'!H301</f>
        <v>4246.8</v>
      </c>
      <c r="H68" s="50">
        <f>'пр № 2 Пер мероп МП Культура'!I301</f>
        <v>0</v>
      </c>
      <c r="I68" s="18"/>
    </row>
    <row r="69" spans="1:9" ht="15.75">
      <c r="A69" s="126"/>
      <c r="B69" s="126"/>
      <c r="C69" s="54">
        <v>2020</v>
      </c>
      <c r="D69" s="33">
        <f t="shared" si="3"/>
        <v>4310</v>
      </c>
      <c r="E69" s="50">
        <f>'пр № 2 Пер мероп МП Культура'!F302</f>
        <v>0</v>
      </c>
      <c r="F69" s="50">
        <f>'пр № 2 Пер мероп МП Культура'!G302</f>
        <v>0</v>
      </c>
      <c r="G69" s="50">
        <f>'пр № 2 Пер мероп МП Культура'!H302</f>
        <v>4310</v>
      </c>
      <c r="H69" s="50">
        <f>'пр № 2 Пер мероп МП Культура'!I302</f>
        <v>0</v>
      </c>
      <c r="I69" s="18"/>
    </row>
    <row r="70" spans="1:9" ht="15.75">
      <c r="A70" s="126"/>
      <c r="B70" s="126"/>
      <c r="C70" s="54">
        <v>2021</v>
      </c>
      <c r="D70" s="33">
        <f t="shared" si="3"/>
        <v>4850</v>
      </c>
      <c r="E70" s="50">
        <f>'пр № 2 Пер мероп МП Культура'!F303</f>
        <v>0</v>
      </c>
      <c r="F70" s="50">
        <f>'пр № 2 Пер мероп МП Культура'!G303</f>
        <v>0</v>
      </c>
      <c r="G70" s="50">
        <f>'пр № 2 Пер мероп МП Культура'!H303</f>
        <v>4850</v>
      </c>
      <c r="H70" s="50">
        <f>'пр № 2 Пер мероп МП Культура'!I303</f>
        <v>0</v>
      </c>
      <c r="I70" s="18"/>
    </row>
    <row r="71" spans="1:9" ht="15.75">
      <c r="A71" s="126"/>
      <c r="B71" s="126"/>
      <c r="C71" s="54">
        <v>2022</v>
      </c>
      <c r="D71" s="33">
        <f t="shared" si="3"/>
        <v>5076.3</v>
      </c>
      <c r="E71" s="50">
        <f>'пр № 2 Пер мероп МП Культура'!F304</f>
        <v>0</v>
      </c>
      <c r="F71" s="50">
        <f>'пр № 2 Пер мероп МП Культура'!G304</f>
        <v>0</v>
      </c>
      <c r="G71" s="50">
        <f>'пр № 2 Пер мероп МП Культура'!H304</f>
        <v>5076.3</v>
      </c>
      <c r="H71" s="50">
        <f>'пр № 2 Пер мероп МП Культура'!I304</f>
        <v>0</v>
      </c>
      <c r="I71" s="18"/>
    </row>
    <row r="72" spans="1:9" ht="15.75">
      <c r="A72" s="126"/>
      <c r="B72" s="126"/>
      <c r="C72" s="54">
        <v>2023</v>
      </c>
      <c r="D72" s="33">
        <f t="shared" ref="D72:D103" si="4">SUM(E72:H72)</f>
        <v>5185.3</v>
      </c>
      <c r="E72" s="50">
        <f>'пр № 2 Пер мероп МП Культура'!F305</f>
        <v>0</v>
      </c>
      <c r="F72" s="50">
        <f>'пр № 2 Пер мероп МП Культура'!G305</f>
        <v>0</v>
      </c>
      <c r="G72" s="50">
        <f>'пр № 2 Пер мероп МП Культура'!H305</f>
        <v>5185.3</v>
      </c>
      <c r="H72" s="50">
        <f>'пр № 2 Пер мероп МП Культура'!I305</f>
        <v>0</v>
      </c>
      <c r="I72" s="18"/>
    </row>
    <row r="73" spans="1:9" ht="15.75">
      <c r="A73" s="126"/>
      <c r="B73" s="126"/>
      <c r="C73" s="54">
        <v>2024</v>
      </c>
      <c r="D73" s="33">
        <f t="shared" si="4"/>
        <v>5185.3</v>
      </c>
      <c r="E73" s="50">
        <f>'пр № 2 Пер мероп МП Культура'!F306</f>
        <v>0</v>
      </c>
      <c r="F73" s="50">
        <f>'пр № 2 Пер мероп МП Культура'!G306</f>
        <v>0</v>
      </c>
      <c r="G73" s="50">
        <f>'пр № 2 Пер мероп МП Культура'!H306</f>
        <v>5185.3</v>
      </c>
      <c r="H73" s="50">
        <f>'пр № 2 Пер мероп МП Культура'!I306</f>
        <v>0</v>
      </c>
      <c r="I73" s="18"/>
    </row>
    <row r="74" spans="1:9" ht="15.75">
      <c r="A74" s="126" t="s">
        <v>72</v>
      </c>
      <c r="B74" s="124" t="s">
        <v>64</v>
      </c>
      <c r="C74" s="36" t="s">
        <v>15</v>
      </c>
      <c r="D74" s="33">
        <f t="shared" si="4"/>
        <v>128394.89999999998</v>
      </c>
      <c r="E74" s="50">
        <f>SUM(E75:E84)</f>
        <v>0</v>
      </c>
      <c r="F74" s="49">
        <f>SUM(F75:F84)</f>
        <v>0</v>
      </c>
      <c r="G74" s="49">
        <f>SUM(G75:G84)</f>
        <v>127645.69999999998</v>
      </c>
      <c r="H74" s="50">
        <f>SUM(H75:H84)</f>
        <v>749.2</v>
      </c>
      <c r="I74" s="18"/>
    </row>
    <row r="75" spans="1:9" ht="15.75">
      <c r="A75" s="126"/>
      <c r="B75" s="124"/>
      <c r="C75" s="36">
        <v>2015</v>
      </c>
      <c r="D75" s="33">
        <f t="shared" si="4"/>
        <v>10405.9</v>
      </c>
      <c r="E75" s="50">
        <f>'пр № 2 Пер мероп МП Культура'!F349</f>
        <v>0</v>
      </c>
      <c r="F75" s="50">
        <f>'пр № 2 Пер мероп МП Культура'!G349</f>
        <v>0</v>
      </c>
      <c r="G75" s="50">
        <f>'пр № 2 Пер мероп МП Культура'!H349</f>
        <v>10037</v>
      </c>
      <c r="H75" s="50">
        <f>'пр № 2 Пер мероп МП Культура'!I349</f>
        <v>368.9</v>
      </c>
      <c r="I75" s="18"/>
    </row>
    <row r="76" spans="1:9" ht="15.75">
      <c r="A76" s="126"/>
      <c r="B76" s="124"/>
      <c r="C76" s="36">
        <v>2016</v>
      </c>
      <c r="D76" s="33">
        <f t="shared" si="4"/>
        <v>10353.299999999999</v>
      </c>
      <c r="E76" s="50">
        <f>'пр № 2 Пер мероп МП Культура'!F350</f>
        <v>0</v>
      </c>
      <c r="F76" s="50">
        <f>'пр № 2 Пер мероп МП Культура'!G350</f>
        <v>0</v>
      </c>
      <c r="G76" s="50">
        <f>'пр № 2 Пер мероп МП Культура'!H350</f>
        <v>9973</v>
      </c>
      <c r="H76" s="50">
        <f>'пр № 2 Пер мероп МП Культура'!I350</f>
        <v>380.3</v>
      </c>
      <c r="I76" s="18"/>
    </row>
    <row r="77" spans="1:9" ht="15.75">
      <c r="A77" s="126"/>
      <c r="B77" s="124"/>
      <c r="C77" s="36">
        <v>2017</v>
      </c>
      <c r="D77" s="33">
        <f t="shared" si="4"/>
        <v>10230</v>
      </c>
      <c r="E77" s="50">
        <f>'пр № 2 Пер мероп МП Культура'!F351</f>
        <v>0</v>
      </c>
      <c r="F77" s="50">
        <f>'пр № 2 Пер мероп МП Культура'!G351</f>
        <v>0</v>
      </c>
      <c r="G77" s="50">
        <f>'пр № 2 Пер мероп МП Культура'!H351</f>
        <v>10230</v>
      </c>
      <c r="H77" s="50">
        <f>'пр № 2 Пер мероп МП Культура'!I351</f>
        <v>0</v>
      </c>
      <c r="I77" s="18"/>
    </row>
    <row r="78" spans="1:9" ht="15.75">
      <c r="A78" s="126"/>
      <c r="B78" s="124"/>
      <c r="C78" s="54">
        <v>2018</v>
      </c>
      <c r="D78" s="33">
        <f t="shared" si="4"/>
        <v>11151</v>
      </c>
      <c r="E78" s="50">
        <f>'пр № 2 Пер мероп МП Культура'!F352</f>
        <v>0</v>
      </c>
      <c r="F78" s="50">
        <f>'пр № 2 Пер мероп МП Культура'!G352</f>
        <v>0</v>
      </c>
      <c r="G78" s="50">
        <f>'пр № 2 Пер мероп МП Культура'!H352</f>
        <v>11151</v>
      </c>
      <c r="H78" s="50">
        <f>'пр № 2 Пер мероп МП Культура'!I352</f>
        <v>0</v>
      </c>
      <c r="I78" s="18"/>
    </row>
    <row r="79" spans="1:9" ht="15.75">
      <c r="A79" s="126"/>
      <c r="B79" s="124"/>
      <c r="C79" s="54">
        <v>2019</v>
      </c>
      <c r="D79" s="33">
        <f t="shared" si="4"/>
        <v>12204</v>
      </c>
      <c r="E79" s="50">
        <f>'пр № 2 Пер мероп МП Культура'!F353</f>
        <v>0</v>
      </c>
      <c r="F79" s="50">
        <f>'пр № 2 Пер мероп МП Культура'!G353</f>
        <v>0</v>
      </c>
      <c r="G79" s="50">
        <f>'пр № 2 Пер мероп МП Культура'!H353</f>
        <v>12204</v>
      </c>
      <c r="H79" s="50">
        <f>'пр № 2 Пер мероп МП Культура'!I353</f>
        <v>0</v>
      </c>
      <c r="I79" s="18"/>
    </row>
    <row r="80" spans="1:9" ht="15.75">
      <c r="A80" s="126"/>
      <c r="B80" s="124"/>
      <c r="C80" s="54">
        <v>2020</v>
      </c>
      <c r="D80" s="33">
        <f t="shared" si="4"/>
        <v>12805.5</v>
      </c>
      <c r="E80" s="50">
        <f>'пр № 2 Пер мероп МП Культура'!F354</f>
        <v>0</v>
      </c>
      <c r="F80" s="50">
        <f>'пр № 2 Пер мероп МП Культура'!G354</f>
        <v>0</v>
      </c>
      <c r="G80" s="50">
        <f>'пр № 2 Пер мероп МП Культура'!H354</f>
        <v>12805.5</v>
      </c>
      <c r="H80" s="50">
        <f>'пр № 2 Пер мероп МП Культура'!I354</f>
        <v>0</v>
      </c>
      <c r="I80" s="18"/>
    </row>
    <row r="81" spans="1:9" ht="15.75">
      <c r="A81" s="126"/>
      <c r="B81" s="124"/>
      <c r="C81" s="54">
        <v>2021</v>
      </c>
      <c r="D81" s="33">
        <f t="shared" si="4"/>
        <v>13237.7</v>
      </c>
      <c r="E81" s="50">
        <f>'пр № 2 Пер мероп МП Культура'!F355</f>
        <v>0</v>
      </c>
      <c r="F81" s="50">
        <f>'пр № 2 Пер мероп МП Культура'!G355</f>
        <v>0</v>
      </c>
      <c r="G81" s="50">
        <f>'пр № 2 Пер мероп МП Культура'!H355</f>
        <v>13237.7</v>
      </c>
      <c r="H81" s="50">
        <f>'пр № 2 Пер мероп МП Культура'!I355</f>
        <v>0</v>
      </c>
      <c r="I81" s="18"/>
    </row>
    <row r="82" spans="1:9" ht="15.75">
      <c r="A82" s="126"/>
      <c r="B82" s="124"/>
      <c r="C82" s="54">
        <v>2022</v>
      </c>
      <c r="D82" s="33">
        <f t="shared" si="4"/>
        <v>16029.7</v>
      </c>
      <c r="E82" s="50">
        <f>'пр № 2 Пер мероп МП Культура'!F356</f>
        <v>0</v>
      </c>
      <c r="F82" s="50">
        <f>'пр № 2 Пер мероп МП Культура'!G356</f>
        <v>0</v>
      </c>
      <c r="G82" s="50">
        <f>'пр № 2 Пер мероп МП Культура'!H356</f>
        <v>16029.7</v>
      </c>
      <c r="H82" s="50">
        <f>'пр № 2 Пер мероп МП Культура'!I356</f>
        <v>0</v>
      </c>
      <c r="I82" s="18"/>
    </row>
    <row r="83" spans="1:9" ht="15.75">
      <c r="A83" s="126"/>
      <c r="B83" s="124"/>
      <c r="C83" s="54">
        <v>2023</v>
      </c>
      <c r="D83" s="33">
        <f t="shared" si="4"/>
        <v>15988.900000000001</v>
      </c>
      <c r="E83" s="50">
        <f>'пр № 2 Пер мероп МП Культура'!F357</f>
        <v>0</v>
      </c>
      <c r="F83" s="50">
        <f>'пр № 2 Пер мероп МП Культура'!G357</f>
        <v>0</v>
      </c>
      <c r="G83" s="50">
        <f>'пр № 2 Пер мероп МП Культура'!H357</f>
        <v>15988.900000000001</v>
      </c>
      <c r="H83" s="50">
        <f>'пр № 2 Пер мероп МП Культура'!I357</f>
        <v>0</v>
      </c>
      <c r="I83" s="18"/>
    </row>
    <row r="84" spans="1:9" ht="15.75">
      <c r="A84" s="126"/>
      <c r="B84" s="124"/>
      <c r="C84" s="54">
        <v>2024</v>
      </c>
      <c r="D84" s="33">
        <f t="shared" si="4"/>
        <v>15988.900000000001</v>
      </c>
      <c r="E84" s="50">
        <f>'пр № 2 Пер мероп МП Культура'!F358</f>
        <v>0</v>
      </c>
      <c r="F84" s="50">
        <f>'пр № 2 Пер мероп МП Культура'!G358</f>
        <v>0</v>
      </c>
      <c r="G84" s="50">
        <f>'пр № 2 Пер мероп МП Культура'!H358</f>
        <v>15988.900000000001</v>
      </c>
      <c r="H84" s="50">
        <f>'пр № 2 Пер мероп МП Культура'!I358</f>
        <v>0</v>
      </c>
      <c r="I84" s="18"/>
    </row>
    <row r="85" spans="1:9" ht="15.75">
      <c r="A85" s="126" t="s">
        <v>73</v>
      </c>
      <c r="B85" s="124" t="s">
        <v>68</v>
      </c>
      <c r="C85" s="36" t="s">
        <v>15</v>
      </c>
      <c r="D85" s="33">
        <f t="shared" si="4"/>
        <v>8877.5</v>
      </c>
      <c r="E85" s="50">
        <f>SUM(E86:E95)</f>
        <v>0</v>
      </c>
      <c r="F85" s="49">
        <f>SUM(F86:F95)</f>
        <v>0</v>
      </c>
      <c r="G85" s="49">
        <f>SUM(G86:G95)</f>
        <v>8877.5</v>
      </c>
      <c r="H85" s="50">
        <f>SUM(H86:H95)</f>
        <v>0</v>
      </c>
      <c r="I85" s="18"/>
    </row>
    <row r="86" spans="1:9" ht="15.75">
      <c r="A86" s="126"/>
      <c r="B86" s="124"/>
      <c r="C86" s="36">
        <v>2015</v>
      </c>
      <c r="D86" s="33">
        <f t="shared" si="4"/>
        <v>936</v>
      </c>
      <c r="E86" s="50">
        <f>'пр № 2 Пер мероп МП Культура'!F371</f>
        <v>0</v>
      </c>
      <c r="F86" s="50">
        <f>'пр № 2 Пер мероп МП Культура'!G371</f>
        <v>0</v>
      </c>
      <c r="G86" s="50">
        <f>'пр № 2 Пер мероп МП Культура'!H371</f>
        <v>936</v>
      </c>
      <c r="H86" s="50">
        <f>'пр № 2 Пер мероп МП Культура'!I371</f>
        <v>0</v>
      </c>
      <c r="I86" s="18"/>
    </row>
    <row r="87" spans="1:9" ht="15.75">
      <c r="A87" s="126"/>
      <c r="B87" s="124"/>
      <c r="C87" s="36">
        <v>2016</v>
      </c>
      <c r="D87" s="33">
        <f t="shared" si="4"/>
        <v>948.5</v>
      </c>
      <c r="E87" s="50">
        <f>'пр № 2 Пер мероп МП Культура'!F372</f>
        <v>0</v>
      </c>
      <c r="F87" s="50">
        <f>'пр № 2 Пер мероп МП Культура'!G372</f>
        <v>0</v>
      </c>
      <c r="G87" s="50">
        <f>'пр № 2 Пер мероп МП Культура'!H372</f>
        <v>948.5</v>
      </c>
      <c r="H87" s="50">
        <f>'пр № 2 Пер мероп МП Культура'!I372</f>
        <v>0</v>
      </c>
      <c r="I87" s="18"/>
    </row>
    <row r="88" spans="1:9" ht="15.75">
      <c r="A88" s="126"/>
      <c r="B88" s="124"/>
      <c r="C88" s="36">
        <v>2017</v>
      </c>
      <c r="D88" s="33">
        <f t="shared" si="4"/>
        <v>1413</v>
      </c>
      <c r="E88" s="50">
        <f>'пр № 2 Пер мероп МП Культура'!F373</f>
        <v>0</v>
      </c>
      <c r="F88" s="50">
        <f>'пр № 2 Пер мероп МП Культура'!G373</f>
        <v>0</v>
      </c>
      <c r="G88" s="50">
        <f>'пр № 2 Пер мероп МП Культура'!H373</f>
        <v>1413</v>
      </c>
      <c r="H88" s="50">
        <f>'пр № 2 Пер мероп МП Культура'!I373</f>
        <v>0</v>
      </c>
      <c r="I88" s="18"/>
    </row>
    <row r="89" spans="1:9" ht="15.75">
      <c r="A89" s="126"/>
      <c r="B89" s="124"/>
      <c r="C89" s="54">
        <v>2018</v>
      </c>
      <c r="D89" s="33">
        <f t="shared" si="4"/>
        <v>1050</v>
      </c>
      <c r="E89" s="50">
        <f>'пр № 2 Пер мероп МП Культура'!F374</f>
        <v>0</v>
      </c>
      <c r="F89" s="50">
        <f>'пр № 2 Пер мероп МП Культура'!G374</f>
        <v>0</v>
      </c>
      <c r="G89" s="50">
        <f>'пр № 2 Пер мероп МП Культура'!H374</f>
        <v>1050</v>
      </c>
      <c r="H89" s="50">
        <f>'пр № 2 Пер мероп МП Культура'!I374</f>
        <v>0</v>
      </c>
      <c r="I89" s="18"/>
    </row>
    <row r="90" spans="1:9" ht="15.75">
      <c r="A90" s="126"/>
      <c r="B90" s="124"/>
      <c r="C90" s="54">
        <v>2019</v>
      </c>
      <c r="D90" s="33">
        <v>1430</v>
      </c>
      <c r="E90" s="50">
        <f>'пр № 2 Пер мероп МП Культура'!F375</f>
        <v>0</v>
      </c>
      <c r="F90" s="50">
        <f>'пр № 2 Пер мероп МП Культура'!G375</f>
        <v>0</v>
      </c>
      <c r="G90" s="50">
        <f>'пр № 2 Пер мероп МП Культура'!H375</f>
        <v>1430</v>
      </c>
      <c r="H90" s="50">
        <f>'пр № 2 Пер мероп МП Культура'!I375</f>
        <v>0</v>
      </c>
      <c r="I90" s="18"/>
    </row>
    <row r="91" spans="1:9" ht="15.75">
      <c r="A91" s="126"/>
      <c r="B91" s="124"/>
      <c r="C91" s="54">
        <v>2020</v>
      </c>
      <c r="D91" s="33">
        <v>350</v>
      </c>
      <c r="E91" s="50">
        <f>'пр № 2 Пер мероп МП Культура'!F376</f>
        <v>0</v>
      </c>
      <c r="F91" s="50">
        <f>'пр № 2 Пер мероп МП Культура'!G376</f>
        <v>0</v>
      </c>
      <c r="G91" s="50">
        <f>'пр № 2 Пер мероп МП Культура'!H376</f>
        <v>350</v>
      </c>
      <c r="H91" s="50">
        <f>'пр № 2 Пер мероп МП Культура'!I376</f>
        <v>0</v>
      </c>
      <c r="I91" s="18"/>
    </row>
    <row r="92" spans="1:9" ht="15.75">
      <c r="A92" s="126"/>
      <c r="B92" s="124"/>
      <c r="C92" s="54">
        <v>2021</v>
      </c>
      <c r="D92" s="33">
        <f t="shared" si="4"/>
        <v>950</v>
      </c>
      <c r="E92" s="50">
        <f>'пр № 2 Пер мероп МП Культура'!F377</f>
        <v>0</v>
      </c>
      <c r="F92" s="50">
        <f>'пр № 2 Пер мероп МП Культура'!G377</f>
        <v>0</v>
      </c>
      <c r="G92" s="50">
        <f>'пр № 2 Пер мероп МП Культура'!H377</f>
        <v>950</v>
      </c>
      <c r="H92" s="50">
        <f>'пр № 2 Пер мероп МП Культура'!I377</f>
        <v>0</v>
      </c>
      <c r="I92" s="18"/>
    </row>
    <row r="93" spans="1:9" ht="15.75">
      <c r="A93" s="126"/>
      <c r="B93" s="124"/>
      <c r="C93" s="54">
        <v>2022</v>
      </c>
      <c r="D93" s="33">
        <f t="shared" si="4"/>
        <v>700</v>
      </c>
      <c r="E93" s="50">
        <f>'пр № 2 Пер мероп МП Культура'!F378</f>
        <v>0</v>
      </c>
      <c r="F93" s="50">
        <f>'пр № 2 Пер мероп МП Культура'!G378</f>
        <v>0</v>
      </c>
      <c r="G93" s="50">
        <f>'пр № 2 Пер мероп МП Культура'!H378</f>
        <v>700</v>
      </c>
      <c r="H93" s="50">
        <f>'пр № 2 Пер мероп МП Культура'!I378</f>
        <v>0</v>
      </c>
      <c r="I93" s="18"/>
    </row>
    <row r="94" spans="1:9" ht="15.75">
      <c r="A94" s="126"/>
      <c r="B94" s="124"/>
      <c r="C94" s="54">
        <v>2023</v>
      </c>
      <c r="D94" s="33">
        <f t="shared" si="4"/>
        <v>550</v>
      </c>
      <c r="E94" s="50">
        <f>'пр № 2 Пер мероп МП Культура'!F379</f>
        <v>0</v>
      </c>
      <c r="F94" s="50">
        <f>'пр № 2 Пер мероп МП Культура'!G379</f>
        <v>0</v>
      </c>
      <c r="G94" s="50">
        <f>'пр № 2 Пер мероп МП Культура'!H379</f>
        <v>550</v>
      </c>
      <c r="H94" s="50">
        <f>'пр № 2 Пер мероп МП Культура'!I379</f>
        <v>0</v>
      </c>
      <c r="I94" s="18"/>
    </row>
    <row r="95" spans="1:9" ht="15.75">
      <c r="A95" s="126"/>
      <c r="B95" s="124"/>
      <c r="C95" s="54">
        <v>2024</v>
      </c>
      <c r="D95" s="33">
        <f t="shared" si="4"/>
        <v>550</v>
      </c>
      <c r="E95" s="50">
        <f>'пр № 2 Пер мероп МП Культура'!F380</f>
        <v>0</v>
      </c>
      <c r="F95" s="50">
        <f>'пр № 2 Пер мероп МП Культура'!G380</f>
        <v>0</v>
      </c>
      <c r="G95" s="50">
        <f>'пр № 2 Пер мероп МП Культура'!H380</f>
        <v>550</v>
      </c>
      <c r="H95" s="50">
        <f>'пр № 2 Пер мероп МП Культура'!I380</f>
        <v>0</v>
      </c>
      <c r="I95" s="18"/>
    </row>
    <row r="96" spans="1:9" ht="15.75">
      <c r="A96" s="126" t="s">
        <v>74</v>
      </c>
      <c r="B96" s="124" t="s">
        <v>75</v>
      </c>
      <c r="C96" s="55" t="s">
        <v>15</v>
      </c>
      <c r="D96" s="33">
        <f t="shared" si="4"/>
        <v>5228.1000000000004</v>
      </c>
      <c r="E96" s="50">
        <f>SUM(E97:E106)</f>
        <v>0</v>
      </c>
      <c r="F96" s="49">
        <f>SUM(F97:F106)</f>
        <v>3779.5</v>
      </c>
      <c r="G96" s="49">
        <f>SUM(G97:G106)</f>
        <v>1448.6</v>
      </c>
      <c r="H96" s="50">
        <f>SUM(H97:H106)</f>
        <v>0</v>
      </c>
      <c r="I96" s="18"/>
    </row>
    <row r="97" spans="1:11" ht="15.75">
      <c r="A97" s="126"/>
      <c r="B97" s="124"/>
      <c r="C97" s="55">
        <v>2015</v>
      </c>
      <c r="D97" s="33">
        <f t="shared" si="4"/>
        <v>0</v>
      </c>
      <c r="E97" s="50">
        <v>0</v>
      </c>
      <c r="F97" s="49">
        <v>0</v>
      </c>
      <c r="G97" s="49">
        <v>0</v>
      </c>
      <c r="H97" s="50">
        <v>0</v>
      </c>
      <c r="I97" s="18"/>
    </row>
    <row r="98" spans="1:11" ht="15.75">
      <c r="A98" s="126"/>
      <c r="B98" s="124"/>
      <c r="C98" s="55">
        <v>2016</v>
      </c>
      <c r="D98" s="33">
        <f t="shared" si="4"/>
        <v>0</v>
      </c>
      <c r="E98" s="50">
        <v>0</v>
      </c>
      <c r="F98" s="49">
        <v>0</v>
      </c>
      <c r="G98" s="49">
        <v>0</v>
      </c>
      <c r="H98" s="50">
        <v>0</v>
      </c>
      <c r="I98" s="18"/>
    </row>
    <row r="99" spans="1:11" ht="15.75">
      <c r="A99" s="126"/>
      <c r="B99" s="124"/>
      <c r="C99" s="55">
        <v>2017</v>
      </c>
      <c r="D99" s="33">
        <f t="shared" si="4"/>
        <v>0</v>
      </c>
      <c r="E99" s="50">
        <v>0</v>
      </c>
      <c r="F99" s="49">
        <v>0</v>
      </c>
      <c r="G99" s="49">
        <v>0</v>
      </c>
      <c r="H99" s="50">
        <v>0</v>
      </c>
      <c r="I99" s="18"/>
    </row>
    <row r="100" spans="1:11" ht="15.75">
      <c r="A100" s="126"/>
      <c r="B100" s="124"/>
      <c r="C100" s="56">
        <v>2018</v>
      </c>
      <c r="D100" s="33">
        <f t="shared" si="4"/>
        <v>0</v>
      </c>
      <c r="E100" s="50">
        <v>0</v>
      </c>
      <c r="F100" s="49">
        <v>0</v>
      </c>
      <c r="G100" s="49">
        <v>0</v>
      </c>
      <c r="H100" s="50">
        <v>0</v>
      </c>
      <c r="I100" s="18"/>
    </row>
    <row r="101" spans="1:11" ht="15.75">
      <c r="A101" s="126"/>
      <c r="B101" s="124"/>
      <c r="C101" s="56">
        <v>2019</v>
      </c>
      <c r="D101" s="33">
        <f t="shared" si="4"/>
        <v>2698.1</v>
      </c>
      <c r="E101" s="50">
        <v>0</v>
      </c>
      <c r="F101" s="49">
        <v>1376</v>
      </c>
      <c r="G101" s="49">
        <v>1322.1</v>
      </c>
      <c r="H101" s="50">
        <v>0</v>
      </c>
      <c r="I101" s="18"/>
    </row>
    <row r="102" spans="1:11" ht="15.75">
      <c r="A102" s="126"/>
      <c r="B102" s="124"/>
      <c r="C102" s="56">
        <v>2020</v>
      </c>
      <c r="D102" s="33">
        <f t="shared" si="4"/>
        <v>2530</v>
      </c>
      <c r="E102" s="50">
        <v>0</v>
      </c>
      <c r="F102" s="49">
        <v>2403.5</v>
      </c>
      <c r="G102" s="49">
        <v>126.5</v>
      </c>
      <c r="H102" s="50">
        <v>0</v>
      </c>
      <c r="I102" s="18"/>
    </row>
    <row r="103" spans="1:11" ht="15.75">
      <c r="A103" s="126"/>
      <c r="B103" s="124"/>
      <c r="C103" s="57">
        <v>2021</v>
      </c>
      <c r="D103" s="33">
        <f t="shared" si="4"/>
        <v>0</v>
      </c>
      <c r="E103" s="58">
        <v>0</v>
      </c>
      <c r="F103" s="59">
        <v>0</v>
      </c>
      <c r="G103" s="59">
        <v>0</v>
      </c>
      <c r="H103" s="58">
        <v>0</v>
      </c>
      <c r="I103" s="18"/>
    </row>
    <row r="104" spans="1:11" ht="15.75">
      <c r="A104" s="126"/>
      <c r="B104" s="124"/>
      <c r="C104" s="56">
        <v>2022</v>
      </c>
      <c r="D104" s="33">
        <f t="shared" ref="D104:D106" si="5">SUM(E104:H104)</f>
        <v>0</v>
      </c>
      <c r="E104" s="58">
        <v>0</v>
      </c>
      <c r="F104" s="59">
        <v>0</v>
      </c>
      <c r="G104" s="59">
        <v>0</v>
      </c>
      <c r="H104" s="58">
        <v>0</v>
      </c>
      <c r="I104" s="18"/>
    </row>
    <row r="105" spans="1:11" ht="15.75">
      <c r="A105" s="126"/>
      <c r="B105" s="124"/>
      <c r="C105" s="56">
        <v>2023</v>
      </c>
      <c r="D105" s="33">
        <f t="shared" si="5"/>
        <v>0</v>
      </c>
      <c r="E105" s="58">
        <v>0</v>
      </c>
      <c r="F105" s="59">
        <v>0</v>
      </c>
      <c r="G105" s="59">
        <v>0</v>
      </c>
      <c r="H105" s="58">
        <v>0</v>
      </c>
      <c r="I105" s="18"/>
    </row>
    <row r="106" spans="1:11" ht="15.75">
      <c r="A106" s="126"/>
      <c r="B106" s="124"/>
      <c r="C106" s="56">
        <v>2024</v>
      </c>
      <c r="D106" s="60">
        <f t="shared" si="5"/>
        <v>0</v>
      </c>
      <c r="E106" s="50">
        <v>0</v>
      </c>
      <c r="F106" s="49">
        <v>0</v>
      </c>
      <c r="G106" s="49">
        <v>0</v>
      </c>
      <c r="H106" s="50">
        <v>0</v>
      </c>
      <c r="I106" s="18"/>
    </row>
    <row r="107" spans="1:11" ht="15.75">
      <c r="A107" s="24"/>
      <c r="B107" s="25"/>
      <c r="C107" s="25"/>
      <c r="D107" s="26"/>
      <c r="E107" s="27"/>
      <c r="F107" s="27"/>
      <c r="G107" s="27"/>
      <c r="H107" s="27"/>
      <c r="I107" s="18"/>
    </row>
    <row r="108" spans="1:11" ht="15.75">
      <c r="A108" s="28"/>
      <c r="B108" s="18"/>
      <c r="C108" s="18"/>
      <c r="D108" s="18"/>
      <c r="E108" s="18"/>
      <c r="F108" s="18"/>
      <c r="G108" s="18"/>
      <c r="H108" s="18"/>
      <c r="I108" s="18"/>
    </row>
    <row r="109" spans="1:11" ht="15.75" customHeight="1">
      <c r="A109" s="127" t="s">
        <v>86</v>
      </c>
      <c r="B109" s="127"/>
      <c r="C109" s="127"/>
      <c r="D109" s="127"/>
      <c r="E109" s="127"/>
      <c r="F109" s="127"/>
      <c r="G109" s="127"/>
      <c r="H109" s="127"/>
      <c r="I109" s="29"/>
      <c r="J109" s="30"/>
      <c r="K109" s="30"/>
    </row>
    <row r="110" spans="1:11" ht="15.75">
      <c r="A110" s="28"/>
      <c r="B110" s="18"/>
      <c r="C110" s="18"/>
      <c r="D110" s="18"/>
      <c r="E110" s="18"/>
      <c r="F110" s="18"/>
      <c r="G110" s="18"/>
      <c r="H110" s="18"/>
      <c r="I110" s="18"/>
    </row>
    <row r="111" spans="1:11" ht="15.75">
      <c r="A111" s="28"/>
      <c r="B111" s="18"/>
      <c r="C111" s="18"/>
      <c r="D111" s="18"/>
      <c r="E111" s="18"/>
      <c r="F111" s="18"/>
      <c r="G111" s="18"/>
      <c r="H111" s="18"/>
      <c r="I111" s="18"/>
    </row>
    <row r="112" spans="1:11" ht="15.75">
      <c r="A112" s="28"/>
      <c r="B112" s="18"/>
      <c r="C112" s="18"/>
      <c r="D112" s="18"/>
      <c r="E112" s="18"/>
      <c r="F112" s="18"/>
      <c r="G112" s="18"/>
      <c r="H112" s="18"/>
      <c r="I112" s="18"/>
    </row>
    <row r="113" spans="1:9" ht="15.75">
      <c r="A113" s="28"/>
      <c r="B113" s="18"/>
      <c r="C113" s="18"/>
      <c r="D113" s="18"/>
      <c r="E113" s="18"/>
      <c r="F113" s="18"/>
      <c r="G113" s="18"/>
      <c r="H113" s="18"/>
      <c r="I113" s="18"/>
    </row>
    <row r="114" spans="1:9" ht="15.75">
      <c r="A114" s="28"/>
      <c r="B114" s="18"/>
      <c r="C114" s="18"/>
      <c r="D114" s="18"/>
      <c r="E114" s="18"/>
      <c r="F114" s="18"/>
      <c r="G114" s="18"/>
      <c r="H114" s="18"/>
      <c r="I114" s="18"/>
    </row>
    <row r="115" spans="1:9" ht="15.75">
      <c r="A115" s="28"/>
      <c r="B115" s="18"/>
      <c r="C115" s="18"/>
      <c r="D115" s="18"/>
      <c r="E115" s="18"/>
      <c r="F115" s="18"/>
      <c r="G115" s="18"/>
      <c r="H115" s="18"/>
      <c r="I115" s="18"/>
    </row>
    <row r="116" spans="1:9" ht="15.75">
      <c r="A116" s="28"/>
      <c r="B116" s="18"/>
      <c r="C116" s="18"/>
      <c r="D116" s="18"/>
      <c r="E116" s="18"/>
      <c r="F116" s="18"/>
      <c r="G116" s="18"/>
      <c r="H116" s="18"/>
      <c r="I116" s="18"/>
    </row>
    <row r="117" spans="1:9" ht="15.75">
      <c r="A117" s="28"/>
      <c r="B117" s="18"/>
      <c r="C117" s="18"/>
      <c r="D117" s="18"/>
      <c r="E117" s="18"/>
      <c r="F117" s="18"/>
      <c r="G117" s="18"/>
      <c r="H117" s="18"/>
      <c r="I117" s="18"/>
    </row>
    <row r="118" spans="1:9" ht="15.75">
      <c r="A118" s="28"/>
      <c r="B118" s="18"/>
      <c r="C118" s="18"/>
      <c r="D118" s="18"/>
      <c r="E118" s="18"/>
      <c r="F118" s="18"/>
      <c r="G118" s="18"/>
      <c r="H118" s="18"/>
      <c r="I118" s="18"/>
    </row>
    <row r="119" spans="1:9" ht="15.75">
      <c r="A119" s="28"/>
      <c r="B119" s="18"/>
      <c r="C119" s="18"/>
      <c r="D119" s="18"/>
      <c r="E119" s="18"/>
      <c r="F119" s="18"/>
      <c r="G119" s="18"/>
      <c r="H119" s="18"/>
      <c r="I119" s="18"/>
    </row>
    <row r="120" spans="1:9" ht="15.75">
      <c r="A120" s="28"/>
      <c r="B120" s="18"/>
      <c r="C120" s="18"/>
      <c r="D120" s="18"/>
      <c r="E120" s="18"/>
      <c r="F120" s="18"/>
      <c r="G120" s="18"/>
      <c r="H120" s="18"/>
      <c r="I120" s="18"/>
    </row>
    <row r="121" spans="1:9" ht="15.75">
      <c r="A121" s="28"/>
      <c r="B121" s="18"/>
      <c r="C121" s="18"/>
      <c r="D121" s="18"/>
      <c r="E121" s="18"/>
      <c r="F121" s="18"/>
      <c r="G121" s="18"/>
      <c r="H121" s="18"/>
      <c r="I121" s="18"/>
    </row>
    <row r="122" spans="1:9" ht="15.75">
      <c r="A122" s="28"/>
      <c r="B122" s="18"/>
      <c r="C122" s="18"/>
      <c r="D122" s="18"/>
      <c r="E122" s="18"/>
      <c r="F122" s="18"/>
      <c r="G122" s="18"/>
      <c r="H122" s="18"/>
      <c r="I122" s="18"/>
    </row>
    <row r="123" spans="1:9" ht="15.75">
      <c r="A123" s="28"/>
      <c r="B123" s="18"/>
      <c r="C123" s="18"/>
      <c r="D123" s="18"/>
      <c r="E123" s="18"/>
      <c r="F123" s="18"/>
      <c r="G123" s="18"/>
      <c r="H123" s="18"/>
      <c r="I123" s="18"/>
    </row>
    <row r="124" spans="1:9" ht="15.75">
      <c r="A124" s="28"/>
      <c r="B124" s="18"/>
      <c r="C124" s="18"/>
      <c r="D124" s="18"/>
      <c r="E124" s="18"/>
      <c r="F124" s="18"/>
      <c r="G124" s="18"/>
      <c r="H124" s="18"/>
      <c r="I124" s="18"/>
    </row>
    <row r="125" spans="1:9" ht="15.75">
      <c r="A125" s="28"/>
      <c r="B125" s="18"/>
      <c r="C125" s="18"/>
      <c r="D125" s="18"/>
      <c r="E125" s="18"/>
      <c r="F125" s="18"/>
      <c r="G125" s="18"/>
      <c r="H125" s="18"/>
      <c r="I125" s="18"/>
    </row>
    <row r="126" spans="1:9" ht="15.75">
      <c r="A126" s="28"/>
      <c r="B126" s="18"/>
      <c r="C126" s="18"/>
      <c r="D126" s="18"/>
      <c r="E126" s="18"/>
      <c r="F126" s="18"/>
      <c r="G126" s="18"/>
      <c r="H126" s="18"/>
      <c r="I126" s="18"/>
    </row>
    <row r="127" spans="1:9" ht="15.75">
      <c r="A127" s="28"/>
      <c r="B127" s="18"/>
      <c r="C127" s="18"/>
      <c r="D127" s="18"/>
      <c r="E127" s="18"/>
      <c r="F127" s="18"/>
      <c r="G127" s="18"/>
      <c r="H127" s="18"/>
      <c r="I127" s="18"/>
    </row>
    <row r="128" spans="1:9" ht="15.75">
      <c r="A128" s="28"/>
      <c r="B128" s="18"/>
      <c r="C128" s="18"/>
      <c r="D128" s="18"/>
      <c r="E128" s="18"/>
      <c r="F128" s="18"/>
      <c r="G128" s="18"/>
      <c r="H128" s="18"/>
      <c r="I128" s="18"/>
    </row>
    <row r="129" spans="1:9" ht="15.75">
      <c r="A129" s="28"/>
      <c r="B129" s="18"/>
      <c r="C129" s="18"/>
      <c r="D129" s="18"/>
      <c r="E129" s="18"/>
      <c r="F129" s="18"/>
      <c r="G129" s="18"/>
      <c r="H129" s="18"/>
      <c r="I129" s="18"/>
    </row>
    <row r="130" spans="1:9" ht="15.75">
      <c r="A130" s="28"/>
      <c r="B130" s="18"/>
      <c r="C130" s="18"/>
      <c r="D130" s="18"/>
      <c r="E130" s="18"/>
      <c r="F130" s="18"/>
      <c r="G130" s="18"/>
      <c r="H130" s="18"/>
      <c r="I130" s="18"/>
    </row>
    <row r="131" spans="1:9" ht="15.75">
      <c r="A131" s="28"/>
      <c r="B131" s="18"/>
      <c r="C131" s="18"/>
      <c r="D131" s="18"/>
      <c r="E131" s="18"/>
      <c r="F131" s="18"/>
      <c r="G131" s="18"/>
      <c r="H131" s="18"/>
      <c r="I131" s="18"/>
    </row>
    <row r="132" spans="1:9" ht="15.75">
      <c r="A132" s="28"/>
      <c r="B132" s="18"/>
      <c r="C132" s="18"/>
      <c r="D132" s="18"/>
      <c r="E132" s="18"/>
      <c r="F132" s="18"/>
      <c r="G132" s="18"/>
      <c r="H132" s="18"/>
      <c r="I132" s="18"/>
    </row>
    <row r="133" spans="1:9" ht="15.75">
      <c r="A133" s="28"/>
      <c r="B133" s="18"/>
      <c r="C133" s="18"/>
      <c r="D133" s="18"/>
      <c r="E133" s="18"/>
      <c r="F133" s="18"/>
      <c r="G133" s="18"/>
      <c r="H133" s="18"/>
      <c r="I133" s="18"/>
    </row>
    <row r="134" spans="1:9" ht="15.75">
      <c r="A134" s="28"/>
      <c r="B134" s="18"/>
      <c r="C134" s="18"/>
      <c r="D134" s="18"/>
      <c r="E134" s="18"/>
      <c r="F134" s="18"/>
      <c r="G134" s="18"/>
      <c r="H134" s="18"/>
      <c r="I134" s="18"/>
    </row>
    <row r="135" spans="1:9" ht="15.75">
      <c r="A135" s="28"/>
      <c r="B135" s="18"/>
      <c r="C135" s="18"/>
      <c r="D135" s="18"/>
      <c r="E135" s="18"/>
      <c r="F135" s="18"/>
      <c r="G135" s="18"/>
      <c r="H135" s="18"/>
      <c r="I135" s="18"/>
    </row>
    <row r="136" spans="1:9" ht="15.75">
      <c r="A136" s="28"/>
      <c r="B136" s="18"/>
      <c r="C136" s="18"/>
      <c r="D136" s="18"/>
      <c r="E136" s="18"/>
      <c r="F136" s="18"/>
      <c r="G136" s="18"/>
      <c r="H136" s="18"/>
      <c r="I136" s="18"/>
    </row>
    <row r="137" spans="1:9" ht="15.75">
      <c r="A137" s="28"/>
      <c r="B137" s="18"/>
      <c r="C137" s="18"/>
      <c r="D137" s="18"/>
      <c r="E137" s="18"/>
      <c r="F137" s="18"/>
      <c r="G137" s="18"/>
      <c r="H137" s="18"/>
      <c r="I137" s="18"/>
    </row>
    <row r="138" spans="1:9" ht="15.75">
      <c r="A138" s="28"/>
      <c r="B138" s="18"/>
      <c r="C138" s="18"/>
      <c r="D138" s="18"/>
      <c r="E138" s="18"/>
      <c r="F138" s="18"/>
      <c r="G138" s="18"/>
      <c r="H138" s="18"/>
      <c r="I138" s="18"/>
    </row>
    <row r="139" spans="1:9" ht="15.75">
      <c r="A139" s="28"/>
      <c r="B139" s="18"/>
      <c r="C139" s="18"/>
      <c r="D139" s="18"/>
      <c r="E139" s="18"/>
      <c r="F139" s="18"/>
      <c r="G139" s="18"/>
      <c r="H139" s="18"/>
      <c r="I139" s="18"/>
    </row>
    <row r="140" spans="1:9" ht="15.75">
      <c r="A140" s="28"/>
      <c r="B140" s="18"/>
      <c r="C140" s="18"/>
      <c r="D140" s="18"/>
      <c r="E140" s="18"/>
      <c r="F140" s="18"/>
      <c r="G140" s="18"/>
      <c r="H140" s="18"/>
      <c r="I140" s="18"/>
    </row>
    <row r="141" spans="1:9" ht="15.75">
      <c r="A141" s="28"/>
      <c r="B141" s="18"/>
      <c r="C141" s="18"/>
      <c r="D141" s="18"/>
      <c r="E141" s="18"/>
      <c r="F141" s="18"/>
      <c r="G141" s="18"/>
      <c r="H141" s="18"/>
      <c r="I141" s="18"/>
    </row>
    <row r="142" spans="1:9" ht="15.75">
      <c r="A142" s="28"/>
      <c r="B142" s="18"/>
      <c r="C142" s="18"/>
      <c r="D142" s="18"/>
      <c r="E142" s="18"/>
      <c r="F142" s="18"/>
      <c r="G142" s="18"/>
      <c r="H142" s="18"/>
      <c r="I142" s="18"/>
    </row>
    <row r="143" spans="1:9" ht="15.75">
      <c r="A143" s="28"/>
      <c r="B143" s="18"/>
      <c r="C143" s="18"/>
      <c r="D143" s="18"/>
      <c r="E143" s="18"/>
      <c r="F143" s="18"/>
      <c r="G143" s="18"/>
      <c r="H143" s="18"/>
      <c r="I143" s="18"/>
    </row>
    <row r="144" spans="1:9" ht="15.75">
      <c r="A144" s="28"/>
      <c r="B144" s="18"/>
      <c r="C144" s="18"/>
      <c r="D144" s="18"/>
      <c r="E144" s="18"/>
      <c r="F144" s="18"/>
      <c r="G144" s="18"/>
      <c r="H144" s="18"/>
      <c r="I144" s="18"/>
    </row>
    <row r="145" spans="1:9" ht="15.75">
      <c r="A145" s="28"/>
      <c r="B145" s="18"/>
      <c r="C145" s="18"/>
      <c r="D145" s="18"/>
      <c r="E145" s="18"/>
      <c r="F145" s="18"/>
      <c r="G145" s="18"/>
      <c r="H145" s="18"/>
      <c r="I145" s="18"/>
    </row>
    <row r="146" spans="1:9" ht="15.75">
      <c r="A146" s="28"/>
      <c r="B146" s="18"/>
      <c r="C146" s="18"/>
      <c r="D146" s="18"/>
      <c r="E146" s="18"/>
      <c r="F146" s="18"/>
      <c r="G146" s="18"/>
      <c r="H146" s="18"/>
      <c r="I146" s="18"/>
    </row>
    <row r="147" spans="1:9" ht="15.75">
      <c r="A147" s="28"/>
      <c r="B147" s="18"/>
      <c r="C147" s="18"/>
      <c r="D147" s="18"/>
      <c r="E147" s="18"/>
      <c r="F147" s="18"/>
      <c r="G147" s="18"/>
      <c r="H147" s="18"/>
      <c r="I147" s="18"/>
    </row>
    <row r="148" spans="1:9" ht="15.75">
      <c r="A148" s="28"/>
      <c r="B148" s="18"/>
      <c r="C148" s="18"/>
      <c r="D148" s="18"/>
      <c r="E148" s="18"/>
      <c r="F148" s="18"/>
      <c r="G148" s="18"/>
      <c r="H148" s="18"/>
      <c r="I148" s="18"/>
    </row>
    <row r="149" spans="1:9" ht="15.75">
      <c r="A149" s="28"/>
      <c r="B149" s="18"/>
      <c r="C149" s="18"/>
      <c r="D149" s="18"/>
      <c r="E149" s="18"/>
      <c r="F149" s="18"/>
      <c r="G149" s="18"/>
      <c r="H149" s="18"/>
      <c r="I149" s="18"/>
    </row>
    <row r="150" spans="1:9" ht="15.75">
      <c r="A150" s="28"/>
      <c r="B150" s="18"/>
      <c r="C150" s="18"/>
      <c r="D150" s="18"/>
      <c r="E150" s="18"/>
      <c r="F150" s="18"/>
      <c r="G150" s="18"/>
      <c r="H150" s="18"/>
      <c r="I150" s="18"/>
    </row>
    <row r="151" spans="1:9" ht="15.75">
      <c r="A151" s="28"/>
      <c r="B151" s="18"/>
      <c r="C151" s="18"/>
      <c r="D151" s="18"/>
      <c r="E151" s="18"/>
      <c r="F151" s="18"/>
      <c r="G151" s="18"/>
      <c r="H151" s="18"/>
      <c r="I151" s="18"/>
    </row>
    <row r="152" spans="1:9" ht="15.75">
      <c r="A152" s="28"/>
      <c r="B152" s="18"/>
      <c r="C152" s="18"/>
      <c r="D152" s="18"/>
      <c r="E152" s="18"/>
      <c r="F152" s="18"/>
      <c r="G152" s="18"/>
      <c r="H152" s="18"/>
      <c r="I152" s="18"/>
    </row>
    <row r="153" spans="1:9" ht="15.75">
      <c r="A153" s="28"/>
      <c r="B153" s="18"/>
      <c r="C153" s="18"/>
      <c r="D153" s="18"/>
      <c r="E153" s="18"/>
      <c r="F153" s="18"/>
      <c r="G153" s="18"/>
      <c r="H153" s="18"/>
      <c r="I153" s="18"/>
    </row>
    <row r="154" spans="1:9" ht="15.75">
      <c r="A154" s="28"/>
      <c r="B154" s="18"/>
      <c r="C154" s="18"/>
      <c r="D154" s="18"/>
      <c r="E154" s="18"/>
      <c r="F154" s="18"/>
      <c r="G154" s="18"/>
      <c r="H154" s="18"/>
      <c r="I154" s="18"/>
    </row>
    <row r="155" spans="1:9" ht="15.75">
      <c r="A155" s="28"/>
      <c r="B155" s="18"/>
      <c r="C155" s="18"/>
      <c r="D155" s="18"/>
      <c r="E155" s="18"/>
      <c r="F155" s="18"/>
      <c r="G155" s="18"/>
      <c r="H155" s="18"/>
      <c r="I155" s="18"/>
    </row>
    <row r="156" spans="1:9" ht="15.75">
      <c r="A156" s="28"/>
      <c r="B156" s="18"/>
      <c r="C156" s="18"/>
      <c r="D156" s="18"/>
      <c r="E156" s="18"/>
      <c r="F156" s="18"/>
      <c r="G156" s="18"/>
      <c r="H156" s="18"/>
      <c r="I156" s="18"/>
    </row>
    <row r="157" spans="1:9" ht="15.75">
      <c r="A157" s="28"/>
      <c r="B157" s="18"/>
      <c r="C157" s="18"/>
      <c r="D157" s="18"/>
      <c r="E157" s="18"/>
      <c r="F157" s="18"/>
      <c r="G157" s="18"/>
      <c r="H157" s="18"/>
      <c r="I157" s="18"/>
    </row>
    <row r="158" spans="1:9" ht="15.75">
      <c r="A158" s="28"/>
      <c r="B158" s="18"/>
      <c r="C158" s="18"/>
      <c r="D158" s="18"/>
      <c r="E158" s="18"/>
      <c r="F158" s="18"/>
      <c r="G158" s="18"/>
      <c r="H158" s="18"/>
      <c r="I158" s="18"/>
    </row>
    <row r="159" spans="1:9" ht="15.75">
      <c r="A159" s="28"/>
      <c r="B159" s="18"/>
      <c r="C159" s="18"/>
      <c r="D159" s="18"/>
      <c r="E159" s="18"/>
      <c r="F159" s="18"/>
      <c r="G159" s="18"/>
      <c r="H159" s="18"/>
      <c r="I159" s="18"/>
    </row>
    <row r="160" spans="1:9" ht="15.75">
      <c r="A160" s="28"/>
      <c r="B160" s="18"/>
      <c r="C160" s="18"/>
      <c r="D160" s="18"/>
      <c r="E160" s="18"/>
      <c r="F160" s="18"/>
      <c r="G160" s="18"/>
      <c r="H160" s="18"/>
      <c r="I160" s="18"/>
    </row>
    <row r="161" spans="1:9" ht="15.75">
      <c r="A161" s="28"/>
      <c r="B161" s="18"/>
      <c r="C161" s="18"/>
      <c r="D161" s="18"/>
      <c r="E161" s="18"/>
      <c r="F161" s="18"/>
      <c r="G161" s="18"/>
      <c r="H161" s="18"/>
      <c r="I161" s="18"/>
    </row>
    <row r="162" spans="1:9" ht="15.75">
      <c r="A162" s="28"/>
      <c r="B162" s="18"/>
      <c r="C162" s="18"/>
      <c r="D162" s="18"/>
      <c r="E162" s="18"/>
      <c r="F162" s="18"/>
      <c r="G162" s="18"/>
      <c r="H162" s="18"/>
      <c r="I162" s="18"/>
    </row>
    <row r="163" spans="1:9" ht="15.75">
      <c r="A163" s="28"/>
      <c r="B163" s="18"/>
      <c r="C163" s="18"/>
      <c r="D163" s="18"/>
      <c r="E163" s="18"/>
      <c r="F163" s="18"/>
      <c r="G163" s="18"/>
      <c r="H163" s="18"/>
      <c r="I163" s="18"/>
    </row>
    <row r="164" spans="1:9" ht="15.75">
      <c r="A164" s="28"/>
      <c r="B164" s="18"/>
      <c r="C164" s="18"/>
      <c r="D164" s="18"/>
      <c r="E164" s="18"/>
      <c r="F164" s="18"/>
      <c r="G164" s="18"/>
      <c r="H164" s="18"/>
      <c r="I164" s="18"/>
    </row>
    <row r="165" spans="1:9" ht="15.75">
      <c r="A165" s="28"/>
      <c r="B165" s="18"/>
      <c r="C165" s="18"/>
      <c r="D165" s="18"/>
      <c r="E165" s="18"/>
      <c r="F165" s="18"/>
      <c r="G165" s="18"/>
      <c r="H165" s="18"/>
      <c r="I165" s="18"/>
    </row>
    <row r="166" spans="1:9" ht="15.75">
      <c r="A166" s="28"/>
      <c r="B166" s="18"/>
      <c r="C166" s="18"/>
      <c r="D166" s="18"/>
      <c r="E166" s="18"/>
      <c r="F166" s="18"/>
      <c r="G166" s="18"/>
      <c r="H166" s="18"/>
      <c r="I166" s="18"/>
    </row>
    <row r="167" spans="1:9" ht="15.75">
      <c r="A167" s="28"/>
      <c r="B167" s="18"/>
      <c r="C167" s="18"/>
      <c r="D167" s="18"/>
      <c r="E167" s="18"/>
      <c r="F167" s="18"/>
      <c r="G167" s="18"/>
      <c r="H167" s="18"/>
      <c r="I167" s="18"/>
    </row>
    <row r="168" spans="1:9" ht="15.75">
      <c r="A168" s="31"/>
      <c r="B168" s="32"/>
      <c r="C168" s="32"/>
      <c r="D168" s="32"/>
      <c r="E168" s="32"/>
      <c r="F168" s="32"/>
      <c r="G168" s="32"/>
      <c r="H168" s="32"/>
      <c r="I168" s="32"/>
    </row>
    <row r="169" spans="1:9">
      <c r="A169" s="17"/>
    </row>
    <row r="170" spans="1:9">
      <c r="A170" s="17"/>
    </row>
    <row r="171" spans="1:9">
      <c r="A171" s="17"/>
    </row>
    <row r="172" spans="1:9">
      <c r="A172" s="17"/>
    </row>
    <row r="173" spans="1:9">
      <c r="A173" s="17"/>
    </row>
    <row r="174" spans="1:9">
      <c r="A174" s="17"/>
    </row>
    <row r="175" spans="1:9">
      <c r="A175" s="17"/>
    </row>
    <row r="176" spans="1:9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</sheetData>
  <mergeCells count="29">
    <mergeCell ref="A109:H109"/>
    <mergeCell ref="A74:A84"/>
    <mergeCell ref="B74:B84"/>
    <mergeCell ref="A85:A95"/>
    <mergeCell ref="B85:B95"/>
    <mergeCell ref="A96:A106"/>
    <mergeCell ref="B96:B106"/>
    <mergeCell ref="A41:A51"/>
    <mergeCell ref="B41:B51"/>
    <mergeCell ref="A52:A62"/>
    <mergeCell ref="B52:B62"/>
    <mergeCell ref="A63:A73"/>
    <mergeCell ref="B63:B73"/>
    <mergeCell ref="A8:A18"/>
    <mergeCell ref="B8:B18"/>
    <mergeCell ref="A19:A29"/>
    <mergeCell ref="B19:B29"/>
    <mergeCell ref="A30:A40"/>
    <mergeCell ref="B30:B40"/>
    <mergeCell ref="E1:H1"/>
    <mergeCell ref="B2:I2"/>
    <mergeCell ref="B3:C3"/>
    <mergeCell ref="F3:H3"/>
    <mergeCell ref="A4:A6"/>
    <mergeCell ref="B4:B6"/>
    <mergeCell ref="C4:C6"/>
    <mergeCell ref="D4:H4"/>
    <mergeCell ref="D5:D6"/>
    <mergeCell ref="E5:H5"/>
  </mergeCells>
  <printOptions horizontalCentered="1"/>
  <pageMargins left="0.78740157480314965" right="0.39370078740157483" top="1.1811023622047245" bottom="0.78740157480314965" header="0.78740157480314965" footer="0.15748031496062992"/>
  <pageSetup paperSize="9" scale="93" firstPageNumber="0" fitToHeight="0" orientation="landscape" horizontalDpi="300" verticalDpi="30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пр № 2 Пер мероп МП Культура</vt:lpstr>
      <vt:lpstr>прил 3 Рес. обесп. МП Культ  </vt:lpstr>
      <vt:lpstr>'прил 3 Рес. обесп. МП Культ  '!__xlnm_Print_Area</vt:lpstr>
      <vt:lpstr>'пр № 2 Пер мероп МП Культура'!__xlnm_Print_Titles</vt:lpstr>
      <vt:lpstr>'пр № 2 Пер мероп МП Культура'!_xlnm_Print_Area</vt:lpstr>
      <vt:lpstr>'прил 3 Рес. обесп. МП Культ  '!_xlnm_Print_Area</vt:lpstr>
      <vt:lpstr>'пр № 2 Пер мероп МП Культура'!_xlnm_Print_Titles</vt:lpstr>
      <vt:lpstr>'пр № 2 Пер мероп МП Культура'!Excel_BuiltIn_Print_Titles</vt:lpstr>
      <vt:lpstr>'пр № 2 Пер мероп МП Культура'!Заголовки_для_печати</vt:lpstr>
      <vt:lpstr>'пр № 2 Пер мероп МП Культура'!Область_печати</vt:lpstr>
      <vt:lpstr>'прил 3 Рес. обесп. МП Культ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ДелПр2</cp:lastModifiedBy>
  <cp:revision>8</cp:revision>
  <cp:lastPrinted>2022-06-16T05:19:24Z</cp:lastPrinted>
  <dcterms:created xsi:type="dcterms:W3CDTF">2020-08-17T12:18:23Z</dcterms:created>
  <dcterms:modified xsi:type="dcterms:W3CDTF">2022-06-21T08:00:06Z</dcterms:modified>
  <dc:language>ru-RU</dc:language>
</cp:coreProperties>
</file>