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Лист1!$A$1:$O$337</definedName>
  </definedNames>
  <calcPr calcId="144525" iterateDelta="1E-4"/>
</workbook>
</file>

<file path=xl/calcChain.xml><?xml version="1.0" encoding="utf-8"?>
<calcChain xmlns="http://schemas.openxmlformats.org/spreadsheetml/2006/main">
  <c r="N334" i="1" l="1"/>
  <c r="M335" i="1"/>
  <c r="L335" i="1"/>
  <c r="D334" i="1"/>
  <c r="D335" i="1" s="1"/>
  <c r="C334" i="1"/>
  <c r="C335" i="1" s="1"/>
  <c r="E335" i="1" l="1"/>
  <c r="N335" i="1"/>
  <c r="E334" i="1"/>
  <c r="K13" i="1"/>
  <c r="M91" i="1" l="1"/>
  <c r="L91" i="1"/>
  <c r="J91" i="1"/>
  <c r="I91" i="1"/>
  <c r="G91" i="1"/>
  <c r="F91" i="1"/>
  <c r="N90" i="1"/>
  <c r="D90" i="1"/>
  <c r="C90" i="1"/>
  <c r="C91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62" i="1" l="1"/>
  <c r="N193" i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I326" i="1"/>
  <c r="G326" i="1"/>
  <c r="F326" i="1"/>
  <c r="D325" i="1"/>
  <c r="C325" i="1"/>
  <c r="C326" i="1" s="1"/>
  <c r="M323" i="1"/>
  <c r="L323" i="1"/>
  <c r="J323" i="1"/>
  <c r="I323" i="1"/>
  <c r="G323" i="1"/>
  <c r="F323" i="1"/>
  <c r="N322" i="1"/>
  <c r="D322" i="1"/>
  <c r="C322" i="1"/>
  <c r="C323" i="1" s="1"/>
  <c r="M320" i="1"/>
  <c r="L320" i="1"/>
  <c r="L336" i="1" s="1"/>
  <c r="J320" i="1"/>
  <c r="I320" i="1"/>
  <c r="I336" i="1" s="1"/>
  <c r="G320" i="1"/>
  <c r="G336" i="1" s="1"/>
  <c r="F320" i="1"/>
  <c r="F336" i="1" s="1"/>
  <c r="N319" i="1"/>
  <c r="D319" i="1"/>
  <c r="D320" i="1" s="1"/>
  <c r="C319" i="1"/>
  <c r="C320" i="1" s="1"/>
  <c r="M336" i="1" l="1"/>
  <c r="J336" i="1"/>
  <c r="K336" i="1" s="1"/>
  <c r="D326" i="1"/>
  <c r="E326" i="1" s="1"/>
  <c r="E325" i="1"/>
  <c r="K326" i="1"/>
  <c r="E322" i="1"/>
  <c r="N323" i="1"/>
  <c r="N332" i="1"/>
  <c r="E328" i="1"/>
  <c r="E329" i="1"/>
  <c r="N320" i="1"/>
  <c r="C332" i="1"/>
  <c r="C336" i="1" s="1"/>
  <c r="E330" i="1"/>
  <c r="D332" i="1"/>
  <c r="D323" i="1"/>
  <c r="E320" i="1"/>
  <c r="E319" i="1"/>
  <c r="E323" i="1" l="1"/>
  <c r="D336" i="1"/>
  <c r="E336" i="1" s="1"/>
  <c r="N336" i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40" i="1" l="1"/>
  <c r="L340" i="1"/>
  <c r="J340" i="1"/>
  <c r="I340" i="1"/>
  <c r="G340" i="1"/>
  <c r="F340" i="1"/>
  <c r="M343" i="1"/>
  <c r="L343" i="1"/>
  <c r="J343" i="1"/>
  <c r="I343" i="1"/>
  <c r="M346" i="1"/>
  <c r="L346" i="1"/>
  <c r="J346" i="1"/>
  <c r="I346" i="1"/>
  <c r="G346" i="1"/>
  <c r="F346" i="1"/>
  <c r="M345" i="1"/>
  <c r="L345" i="1"/>
  <c r="J345" i="1"/>
  <c r="I345" i="1"/>
  <c r="G345" i="1"/>
  <c r="F345" i="1"/>
  <c r="M344" i="1"/>
  <c r="L344" i="1"/>
  <c r="J344" i="1"/>
  <c r="I344" i="1"/>
  <c r="G344" i="1"/>
  <c r="F344" i="1"/>
  <c r="M341" i="1"/>
  <c r="L341" i="1"/>
  <c r="J341" i="1"/>
  <c r="I341" i="1"/>
  <c r="G341" i="1"/>
  <c r="F341" i="1"/>
  <c r="M342" i="1"/>
  <c r="L342" i="1"/>
  <c r="J342" i="1"/>
  <c r="I342" i="1"/>
  <c r="G342" i="1"/>
  <c r="F342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42" i="1"/>
  <c r="N342" i="1"/>
  <c r="K341" i="1"/>
  <c r="N341" i="1"/>
  <c r="H344" i="1"/>
  <c r="K344" i="1"/>
  <c r="N346" i="1"/>
  <c r="H340" i="1"/>
  <c r="K342" i="1"/>
  <c r="N344" i="1"/>
  <c r="N345" i="1"/>
  <c r="I347" i="1"/>
  <c r="K345" i="1"/>
  <c r="M347" i="1"/>
  <c r="L347" i="1"/>
  <c r="K340" i="1"/>
  <c r="N340" i="1"/>
  <c r="N343" i="1"/>
  <c r="K343" i="1"/>
  <c r="J347" i="1"/>
  <c r="N94" i="1"/>
  <c r="E93" i="1"/>
  <c r="E94" i="1"/>
  <c r="N110" i="1"/>
  <c r="M162" i="1"/>
  <c r="L162" i="1"/>
  <c r="N136" i="1"/>
  <c r="D44" i="1"/>
  <c r="N127" i="1"/>
  <c r="C45" i="1"/>
  <c r="D45" i="1"/>
  <c r="M78" i="1"/>
  <c r="K347" i="1" l="1"/>
  <c r="N347" i="1"/>
  <c r="J241" i="1"/>
  <c r="G128" i="1"/>
  <c r="F128" i="1"/>
  <c r="J128" i="1"/>
  <c r="I128" i="1"/>
  <c r="M128" i="1"/>
  <c r="D128" i="1" s="1"/>
  <c r="L128" i="1"/>
  <c r="C128" i="1" s="1"/>
  <c r="C127" i="1"/>
  <c r="D127" i="1"/>
  <c r="G343" i="1"/>
  <c r="F343" i="1"/>
  <c r="F347" i="1" s="1"/>
  <c r="J68" i="1"/>
  <c r="I68" i="1"/>
  <c r="M68" i="1"/>
  <c r="L68" i="1"/>
  <c r="C66" i="1"/>
  <c r="J173" i="1"/>
  <c r="K173" i="1" s="1"/>
  <c r="K17" i="1"/>
  <c r="N68" i="1" l="1"/>
  <c r="K68" i="1"/>
  <c r="H343" i="1"/>
  <c r="G347" i="1"/>
  <c r="H347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D274" i="1" l="1"/>
  <c r="E114" i="1"/>
  <c r="C274" i="1"/>
  <c r="E57" i="1"/>
  <c r="N58" i="1"/>
  <c r="E58" i="1"/>
  <c r="E212" i="1"/>
  <c r="D186" i="1"/>
  <c r="D181" i="1"/>
  <c r="C181" i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N258" i="1" l="1"/>
  <c r="M290" i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1" i="1" l="1"/>
  <c r="L101" i="1"/>
  <c r="N88" i="1"/>
  <c r="D88" i="1"/>
  <c r="E88" i="1" s="1"/>
  <c r="E87" i="1"/>
  <c r="L34" i="1"/>
  <c r="M34" i="1"/>
  <c r="D115" i="1"/>
  <c r="E115" i="1" s="1"/>
  <c r="C342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J101" i="1" s="1"/>
  <c r="I72" i="1"/>
  <c r="I101" i="1" s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1" i="1" l="1"/>
  <c r="G101" i="1"/>
  <c r="H68" i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7" i="1"/>
  <c r="F337" i="1"/>
  <c r="I337" i="1"/>
  <c r="G337" i="1"/>
  <c r="K34" i="1"/>
  <c r="H34" i="1"/>
  <c r="K183" i="1"/>
  <c r="K63" i="1"/>
  <c r="K101" i="1"/>
  <c r="E129" i="1"/>
  <c r="N14" i="1"/>
  <c r="K337" i="1" l="1"/>
  <c r="H337" i="1"/>
  <c r="N129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C101" i="1" s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7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42" i="1"/>
  <c r="E342" i="1" s="1"/>
  <c r="D39" i="1"/>
  <c r="D63" i="1" s="1"/>
  <c r="M337" i="1" l="1"/>
  <c r="N337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41" i="1"/>
  <c r="N252" i="1"/>
  <c r="D252" i="1"/>
  <c r="E252" i="1" l="1"/>
  <c r="D341" i="1"/>
  <c r="E341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4" i="1" s="1"/>
  <c r="D268" i="1"/>
  <c r="C267" i="1"/>
  <c r="N267" i="1"/>
  <c r="D267" i="1"/>
  <c r="C269" i="1"/>
  <c r="C345" i="1" s="1"/>
  <c r="C271" i="1" l="1"/>
  <c r="D344" i="1"/>
  <c r="E344" i="1" s="1"/>
  <c r="E268" i="1"/>
  <c r="E267" i="1"/>
  <c r="D269" i="1"/>
  <c r="D271" i="1" s="1"/>
  <c r="N269" i="1"/>
  <c r="E269" i="1" l="1"/>
  <c r="D345" i="1"/>
  <c r="E345" i="1" s="1"/>
  <c r="N271" i="1" l="1"/>
  <c r="E271" i="1"/>
  <c r="C276" i="1"/>
  <c r="N276" i="1"/>
  <c r="D276" i="1"/>
  <c r="C277" i="1" l="1"/>
  <c r="C343" i="1"/>
  <c r="E276" i="1"/>
  <c r="D343" i="1"/>
  <c r="D277" i="1"/>
  <c r="N277" i="1"/>
  <c r="D279" i="1"/>
  <c r="D280" i="1" l="1"/>
  <c r="E343" i="1"/>
  <c r="D346" i="1"/>
  <c r="E277" i="1"/>
  <c r="C279" i="1"/>
  <c r="C280" i="1" s="1"/>
  <c r="E279" i="1" l="1"/>
  <c r="E280" i="1"/>
  <c r="C346" i="1"/>
  <c r="E346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40" i="1"/>
  <c r="C347" i="1" s="1"/>
  <c r="C233" i="1"/>
  <c r="N233" i="1" l="1"/>
  <c r="E233" i="1"/>
  <c r="C237" i="1"/>
  <c r="E237" i="1" l="1"/>
  <c r="N237" i="1"/>
  <c r="C134" i="1" l="1"/>
  <c r="C137" i="1" s="1"/>
  <c r="C163" i="1" s="1"/>
  <c r="C337" i="1" s="1"/>
  <c r="N134" i="1"/>
  <c r="D134" i="1"/>
  <c r="D137" i="1" s="1"/>
  <c r="E137" i="1" l="1"/>
  <c r="D163" i="1"/>
  <c r="E134" i="1"/>
  <c r="D66" i="1"/>
  <c r="E163" i="1" l="1"/>
  <c r="D340" i="1"/>
  <c r="E340" i="1" s="1"/>
  <c r="D68" i="1"/>
  <c r="D101" i="1" s="1"/>
  <c r="D347" i="1" l="1"/>
  <c r="E347" i="1" s="1"/>
  <c r="D337" i="1" l="1"/>
  <c r="E337" i="1" s="1"/>
  <c r="E101" i="1"/>
</calcChain>
</file>

<file path=xl/sharedStrings.xml><?xml version="1.0" encoding="utf-8"?>
<sst xmlns="http://schemas.openxmlformats.org/spreadsheetml/2006/main" count="377" uniqueCount="152">
  <si>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</si>
  <si>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</si>
  <si>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</si>
  <si>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</si>
  <si>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</si>
  <si>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</si>
  <si>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</si>
  <si>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</si>
  <si>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</si>
  <si>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</si>
  <si>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</si>
  <si>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</si>
  <si>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</si>
  <si>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</si>
  <si>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</si>
  <si>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</si>
  <si>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</si>
  <si>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</si>
  <si>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</si>
  <si>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</si>
  <si>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</si>
  <si>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</si>
  <si>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</si>
  <si>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</si>
  <si>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</si>
  <si>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</si>
  <si>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</si>
  <si>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</si>
  <si>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</si>
  <si>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</si>
  <si>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</si>
  <si>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</si>
  <si>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</si>
  <si>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</si>
  <si>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</si>
  <si>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</si>
  <si>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</si>
  <si>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</si>
  <si>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</si>
  <si>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</si>
  <si>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</si>
  <si>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</si>
  <si>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</si>
  <si>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</si>
  <si>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</si>
  <si>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</si>
  <si>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</si>
  <si>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</si>
  <si>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</si>
  <si>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</si>
  <si>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</si>
  <si>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</si>
  <si>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</si>
  <si>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</si>
  <si>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</si>
  <si>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</si>
  <si>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</si>
  <si>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</si>
  <si>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</si>
  <si>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</si>
  <si>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</si>
  <si>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</si>
  <si>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</si>
  <si>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</si>
  <si>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</si>
  <si>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</si>
  <si>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</si>
  <si>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</si>
  <si>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</si>
  <si>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</si>
  <si>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</si>
  <si>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</si>
  <si>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</si>
  <si>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</si>
  <si>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</si>
  <si>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</si>
  <si>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</si>
  <si>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</si>
  <si>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</si>
  <si>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</si>
  <si>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</si>
  <si>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</si>
  <si>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</si>
  <si>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</si>
  <si>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</si>
  <si>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</si>
  <si>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</si>
  <si>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</si>
  <si>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</si>
  <si>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</si>
  <si>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</si>
  <si>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</si>
  <si>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</si>
  <si>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</si>
  <si>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</si>
  <si>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</si>
  <si>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</si>
  <si>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</si>
  <si>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</si>
  <si>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</si>
  <si>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</si>
  <si>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</si>
  <si>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</si>
  <si>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</si>
  <si>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</si>
  <si>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</si>
  <si>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</si>
  <si>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</si>
  <si>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</si>
  <si>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</si>
  <si>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</si>
  <si>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</si>
  <si>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</si>
  <si>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</si>
  <si>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</si>
  <si>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</si>
  <si>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</si>
  <si>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</si>
  <si>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</si>
  <si>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</si>
  <si>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</si>
  <si>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</si>
  <si>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</si>
  <si>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</si>
  <si>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</si>
  <si>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</si>
  <si>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</si>
  <si>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</si>
  <si>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</si>
  <si>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</si>
  <si>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</si>
  <si>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</si>
  <si>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</si>
  <si>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</si>
  <si>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</si>
  <si>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</si>
  <si>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</si>
  <si>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</si>
  <si>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</si>
  <si>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</si>
  <si>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</si>
  <si>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</si>
  <si>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</si>
  <si>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</si>
  <si>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</si>
  <si>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</si>
  <si>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</si>
  <si>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</si>
  <si>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Исполнение  муниципальных программ муниципального образования Кавказский район на 01.09.2024  года (бюджетные средства)</t>
  </si>
  <si>
    <t>Уточненная сводная бюджетная роспись на 01.09.2024</t>
  </si>
  <si>
    <t>1818,8</t>
  </si>
  <si>
    <t>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</si>
</sst>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/>
    </xf>
    <xf numFmtId="0" fontId="0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zoomScale="69" zoomScaleNormal="69" workbookViewId="0">
      <pane xSplit="6" ySplit="11" topLeftCell="G12" activePane="bottomRight" state="frozen"/>
      <selection pane="topRight" activeCell="G1" sqref="G1"/>
      <selection pane="bottomLeft" activeCell="A11" sqref="A11"/>
      <selection pane="bottomRight" activeCell="E355" sqref="E35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17" t="s">
        <v>0</v>
      </c>
      <c r="B3" s="117" t="s">
        <v>1</v>
      </c>
      <c r="C3" s="115" t="s">
        <v>149</v>
      </c>
      <c r="D3" s="115" t="s">
        <v>103</v>
      </c>
      <c r="E3" s="115" t="s">
        <v>16</v>
      </c>
      <c r="F3" s="112" t="s">
        <v>26</v>
      </c>
      <c r="G3" s="113"/>
      <c r="H3" s="114"/>
      <c r="I3" s="112" t="s">
        <v>27</v>
      </c>
      <c r="J3" s="113"/>
      <c r="K3" s="114"/>
      <c r="L3" s="112" t="s">
        <v>105</v>
      </c>
      <c r="M3" s="113"/>
      <c r="N3" s="114"/>
    </row>
    <row r="4" spans="1:14" ht="81.75" customHeight="1" x14ac:dyDescent="0.25">
      <c r="A4" s="118"/>
      <c r="B4" s="118"/>
      <c r="C4" s="116"/>
      <c r="D4" s="116"/>
      <c r="E4" s="116"/>
      <c r="F4" s="13" t="s">
        <v>149</v>
      </c>
      <c r="G4" s="13" t="s">
        <v>103</v>
      </c>
      <c r="H4" s="13" t="s">
        <v>16</v>
      </c>
      <c r="I4" s="13" t="s">
        <v>149</v>
      </c>
      <c r="J4" s="13" t="s">
        <v>103</v>
      </c>
      <c r="K4" s="13" t="s">
        <v>16</v>
      </c>
      <c r="L4" s="13" t="s">
        <v>149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5943.8</v>
      </c>
      <c r="D8" s="32">
        <f>G8+J8+M8</f>
        <v>3716.5</v>
      </c>
      <c r="E8" s="32">
        <f>D8/C8*100</f>
        <v>62.527339412497049</v>
      </c>
      <c r="F8" s="56"/>
      <c r="G8" s="56"/>
      <c r="H8" s="56"/>
      <c r="I8" s="57" t="s">
        <v>145</v>
      </c>
      <c r="J8" s="60">
        <v>2083.5</v>
      </c>
      <c r="K8" s="32">
        <f>J8/I8*100</f>
        <v>50.509090909090915</v>
      </c>
      <c r="L8" s="57" t="s">
        <v>150</v>
      </c>
      <c r="M8" s="57" t="s">
        <v>151</v>
      </c>
      <c r="N8" s="32">
        <f>M8/L8*100</f>
        <v>89.784473279085105</v>
      </c>
    </row>
    <row r="9" spans="1:14" ht="32.25" customHeight="1" x14ac:dyDescent="0.25">
      <c r="A9" s="64" t="s">
        <v>29</v>
      </c>
      <c r="B9" s="65"/>
      <c r="C9" s="32">
        <f>F9+I9+L9</f>
        <v>796076.7</v>
      </c>
      <c r="D9" s="32">
        <f>G9+J9+M9</f>
        <v>526279.9</v>
      </c>
      <c r="E9" s="32">
        <f>D9/C9*100</f>
        <v>66.109195257190677</v>
      </c>
      <c r="F9" s="14"/>
      <c r="G9" s="14"/>
      <c r="H9" s="32"/>
      <c r="I9" s="14">
        <v>572520.4</v>
      </c>
      <c r="J9" s="14">
        <v>395619.3</v>
      </c>
      <c r="K9" s="32">
        <f>J9/I9*100</f>
        <v>69.10134555904034</v>
      </c>
      <c r="L9" s="14">
        <v>223556.3</v>
      </c>
      <c r="M9" s="14">
        <v>130660.6</v>
      </c>
      <c r="N9" s="32">
        <f>M9/L9*100</f>
        <v>58.446395829596398</v>
      </c>
    </row>
    <row r="10" spans="1:14" x14ac:dyDescent="0.25">
      <c r="A10" s="80" t="s">
        <v>31</v>
      </c>
      <c r="B10" s="65"/>
      <c r="C10" s="33">
        <f>C8+C9</f>
        <v>802020.5</v>
      </c>
      <c r="D10" s="33">
        <f>D8+D9</f>
        <v>529996.4</v>
      </c>
      <c r="E10" s="33">
        <f>D10/C10*100</f>
        <v>66.082650007075884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576645.4</v>
      </c>
      <c r="J10" s="33">
        <f>J8+J9</f>
        <v>397702.8</v>
      </c>
      <c r="K10" s="33">
        <f>J10/I10*100</f>
        <v>68.968346925164056</v>
      </c>
      <c r="L10" s="33">
        <f>L8+L9</f>
        <v>225375.09999999998</v>
      </c>
      <c r="M10" s="33">
        <f>M8+M9</f>
        <v>132293.6</v>
      </c>
      <c r="N10" s="33">
        <f>M10/L10*100</f>
        <v>58.699297304804311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1085689.8</v>
      </c>
      <c r="D12" s="32">
        <f>J12+M12+G12</f>
        <v>746059.7</v>
      </c>
      <c r="E12" s="32">
        <f t="shared" ref="E12:E13" si="1">D12/C12*100</f>
        <v>68.717574762146612</v>
      </c>
      <c r="F12" s="14">
        <v>110056.7</v>
      </c>
      <c r="G12" s="14">
        <v>83327.7</v>
      </c>
      <c r="H12" s="32">
        <f>G12/F12*100</f>
        <v>75.713427714986921</v>
      </c>
      <c r="I12" s="14">
        <v>771549.8</v>
      </c>
      <c r="J12" s="14">
        <v>551365.30000000005</v>
      </c>
      <c r="K12" s="32">
        <f t="shared" ref="K12:K13" si="2">J12/I12*100</f>
        <v>71.462049500887687</v>
      </c>
      <c r="L12" s="14">
        <v>204083.3</v>
      </c>
      <c r="M12" s="14">
        <v>111366.7</v>
      </c>
      <c r="N12" s="32">
        <f t="shared" ref="N12:N14" si="3">M12/L12*100</f>
        <v>54.569237169332332</v>
      </c>
    </row>
    <row r="13" spans="1:14" ht="21.75" customHeight="1" x14ac:dyDescent="0.25">
      <c r="A13" s="64" t="s">
        <v>36</v>
      </c>
      <c r="B13" s="65"/>
      <c r="C13" s="32">
        <f>I13+L13+F13</f>
        <v>70662.2</v>
      </c>
      <c r="D13" s="32">
        <f>J13+M13+G13</f>
        <v>24386</v>
      </c>
      <c r="E13" s="32">
        <f t="shared" si="1"/>
        <v>34.510671900959778</v>
      </c>
      <c r="F13" s="14"/>
      <c r="G13" s="14"/>
      <c r="H13" s="32"/>
      <c r="I13" s="14">
        <v>31669.7</v>
      </c>
      <c r="J13" s="14">
        <v>9243.7999999999993</v>
      </c>
      <c r="K13" s="32">
        <f t="shared" si="2"/>
        <v>29.188151450755768</v>
      </c>
      <c r="L13" s="14">
        <v>38992.5</v>
      </c>
      <c r="M13" s="14">
        <v>15142.2</v>
      </c>
      <c r="N13" s="32">
        <f t="shared" ref="N13" si="4">M13/L13*100</f>
        <v>38.83362185035584</v>
      </c>
    </row>
    <row r="14" spans="1:14" x14ac:dyDescent="0.25">
      <c r="A14" s="80" t="s">
        <v>31</v>
      </c>
      <c r="B14" s="63"/>
      <c r="C14" s="33">
        <f>C12+C13</f>
        <v>1156352</v>
      </c>
      <c r="D14" s="33">
        <f>D12+D13</f>
        <v>770445.7</v>
      </c>
      <c r="E14" s="33">
        <f>E12</f>
        <v>68.717574762146612</v>
      </c>
      <c r="F14" s="33">
        <f>F12+F13</f>
        <v>110056.7</v>
      </c>
      <c r="G14" s="33">
        <f>G12+G13</f>
        <v>83327.7</v>
      </c>
      <c r="H14" s="33">
        <f>H12</f>
        <v>75.713427714986921</v>
      </c>
      <c r="I14" s="33">
        <f>I12+I13</f>
        <v>803219.5</v>
      </c>
      <c r="J14" s="33">
        <f>J12+J13</f>
        <v>560609.10000000009</v>
      </c>
      <c r="K14" s="33">
        <f>K12</f>
        <v>71.462049500887687</v>
      </c>
      <c r="L14" s="33">
        <f>L12+L13</f>
        <v>243075.8</v>
      </c>
      <c r="M14" s="33">
        <f>M12+M13</f>
        <v>126508.9</v>
      </c>
      <c r="N14" s="33">
        <f t="shared" si="3"/>
        <v>52.045041094177201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853.9</v>
      </c>
      <c r="D16" s="32">
        <f>J16+M16+G16</f>
        <v>853.8</v>
      </c>
      <c r="E16" s="32">
        <f t="shared" ref="E16:E18" si="5">D16/C16*100</f>
        <v>99.988289026818123</v>
      </c>
      <c r="F16" s="59"/>
      <c r="G16" s="59"/>
      <c r="H16" s="58"/>
      <c r="I16" s="59"/>
      <c r="J16" s="59"/>
      <c r="K16" s="32"/>
      <c r="L16" s="59">
        <v>853.9</v>
      </c>
      <c r="M16" s="61">
        <v>853.8</v>
      </c>
      <c r="N16" s="32">
        <f>M16/L16*100</f>
        <v>99.988289026818123</v>
      </c>
    </row>
    <row r="17" spans="1:19" ht="27.75" customHeight="1" x14ac:dyDescent="0.25">
      <c r="A17" s="72" t="s">
        <v>29</v>
      </c>
      <c r="B17" s="65"/>
      <c r="C17" s="32">
        <f>I17+L17+F17</f>
        <v>74391.8</v>
      </c>
      <c r="D17" s="32">
        <f>J17+M17+G17</f>
        <v>46119.600000000006</v>
      </c>
      <c r="E17" s="32">
        <f t="shared" si="5"/>
        <v>61.995542519471236</v>
      </c>
      <c r="F17" s="14"/>
      <c r="G17" s="14"/>
      <c r="H17" s="32"/>
      <c r="I17" s="14">
        <v>481.6</v>
      </c>
      <c r="J17" s="14">
        <v>339.3</v>
      </c>
      <c r="K17" s="32">
        <f t="shared" ref="K17:K18" si="6">J17/I17*100</f>
        <v>70.452657807308967</v>
      </c>
      <c r="L17" s="14">
        <v>73910.2</v>
      </c>
      <c r="M17" s="14">
        <v>45780.3</v>
      </c>
      <c r="N17" s="32">
        <f>M17/L17*100</f>
        <v>61.940435826178266</v>
      </c>
    </row>
    <row r="18" spans="1:19" x14ac:dyDescent="0.25">
      <c r="A18" s="62" t="s">
        <v>31</v>
      </c>
      <c r="B18" s="63"/>
      <c r="C18" s="33">
        <f>C16+C17</f>
        <v>75245.7</v>
      </c>
      <c r="D18" s="33">
        <f>D16+D17</f>
        <v>46973.400000000009</v>
      </c>
      <c r="E18" s="33">
        <f t="shared" si="5"/>
        <v>62.426690163025945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339.3</v>
      </c>
      <c r="K18" s="33">
        <f t="shared" si="6"/>
        <v>70.452657807308967</v>
      </c>
      <c r="L18" s="33">
        <f>SUM(L16:L17)</f>
        <v>74764.099999999991</v>
      </c>
      <c r="M18" s="33">
        <f>SUM(M16:M17)</f>
        <v>46634.100000000006</v>
      </c>
      <c r="N18" s="33">
        <f>M18/L18*100</f>
        <v>62.374990135639983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3"/>
      <c r="C20" s="32">
        <f>I20+L20+F20</f>
        <v>10883.4</v>
      </c>
      <c r="D20" s="32">
        <f>J20+M20+G20</f>
        <v>6060.8</v>
      </c>
      <c r="E20" s="32">
        <f t="shared" ref="E20:E21" si="9">D20/C20*100</f>
        <v>55.688479703033977</v>
      </c>
      <c r="F20" s="14"/>
      <c r="G20" s="14"/>
      <c r="H20" s="32"/>
      <c r="I20" s="14"/>
      <c r="J20" s="14"/>
      <c r="K20" s="32"/>
      <c r="L20" s="14">
        <v>10883.4</v>
      </c>
      <c r="M20" s="14">
        <v>6060.8</v>
      </c>
      <c r="N20" s="32">
        <f>M20/L20*100</f>
        <v>55.688479703033977</v>
      </c>
      <c r="S20" s="1" t="s">
        <v>140</v>
      </c>
    </row>
    <row r="21" spans="1:19" x14ac:dyDescent="0.25">
      <c r="A21" s="119" t="s">
        <v>31</v>
      </c>
      <c r="B21" s="119"/>
      <c r="C21" s="33">
        <f t="shared" ref="C21:D21" si="10">C20</f>
        <v>10883.4</v>
      </c>
      <c r="D21" s="33">
        <f t="shared" si="10"/>
        <v>6060.8</v>
      </c>
      <c r="E21" s="33">
        <f t="shared" si="9"/>
        <v>55.688479703033977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10883.4</v>
      </c>
      <c r="M21" s="33">
        <f t="shared" si="12"/>
        <v>6060.8</v>
      </c>
      <c r="N21" s="33">
        <f>M21/L21*100</f>
        <v>55.688479703033977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55414.9</v>
      </c>
      <c r="D23" s="32">
        <f>J23+M23+G23</f>
        <v>33234.100000000006</v>
      </c>
      <c r="E23" s="32">
        <f t="shared" ref="E23:E24" si="13">D23/C23*100</f>
        <v>59.973220198899583</v>
      </c>
      <c r="F23" s="14"/>
      <c r="G23" s="14"/>
      <c r="H23" s="32"/>
      <c r="I23" s="14">
        <v>18732</v>
      </c>
      <c r="J23" s="14">
        <v>10464.700000000001</v>
      </c>
      <c r="K23" s="32">
        <f t="shared" ref="K23:K24" si="14">J23/I23*100</f>
        <v>55.865364082852878</v>
      </c>
      <c r="L23" s="14">
        <v>36682.9</v>
      </c>
      <c r="M23" s="14">
        <v>22769.4</v>
      </c>
      <c r="N23" s="32">
        <f>M23/L23*100</f>
        <v>62.070883163544863</v>
      </c>
    </row>
    <row r="24" spans="1:19" x14ac:dyDescent="0.25">
      <c r="A24" s="67" t="s">
        <v>31</v>
      </c>
      <c r="B24" s="87"/>
      <c r="C24" s="33">
        <f t="shared" ref="C24:D24" si="15">C23</f>
        <v>55414.9</v>
      </c>
      <c r="D24" s="33">
        <f t="shared" si="15"/>
        <v>33234.100000000006</v>
      </c>
      <c r="E24" s="33">
        <f t="shared" si="13"/>
        <v>59.973220198899583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18732</v>
      </c>
      <c r="J24" s="33">
        <f t="shared" si="17"/>
        <v>10464.700000000001</v>
      </c>
      <c r="K24" s="35">
        <f t="shared" si="14"/>
        <v>55.865364082852878</v>
      </c>
      <c r="L24" s="33">
        <f t="shared" si="17"/>
        <v>36682.9</v>
      </c>
      <c r="M24" s="33">
        <f t="shared" si="17"/>
        <v>22769.4</v>
      </c>
      <c r="N24" s="33">
        <f>M24/L24*100</f>
        <v>62.070883163544863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8984.6</v>
      </c>
      <c r="D29" s="32">
        <f>J29+M29+G29</f>
        <v>5443.9</v>
      </c>
      <c r="E29" s="32">
        <f t="shared" ref="E29:E30" si="22">D29/C29*100</f>
        <v>60.591456492220019</v>
      </c>
      <c r="F29" s="14">
        <v>1518.4</v>
      </c>
      <c r="G29" s="14">
        <v>1096</v>
      </c>
      <c r="H29" s="32">
        <f t="shared" ref="H29:H30" si="23">G29/F29*100</f>
        <v>72.181243414120118</v>
      </c>
      <c r="I29" s="14">
        <v>64</v>
      </c>
      <c r="J29" s="14">
        <v>46.2</v>
      </c>
      <c r="K29" s="32">
        <f t="shared" ref="K29:K30" si="24">J29/I29*100</f>
        <v>72.1875</v>
      </c>
      <c r="L29" s="14">
        <v>7402.2</v>
      </c>
      <c r="M29" s="14">
        <v>4301.7</v>
      </c>
      <c r="N29" s="32">
        <f t="shared" ref="N29:N30" si="25">M29/L29*100</f>
        <v>58.113804004214963</v>
      </c>
    </row>
    <row r="30" spans="1:19" x14ac:dyDescent="0.25">
      <c r="A30" s="110" t="s">
        <v>31</v>
      </c>
      <c r="B30" s="111"/>
      <c r="C30" s="34">
        <f>C29</f>
        <v>8984.6</v>
      </c>
      <c r="D30" s="34">
        <f>D29</f>
        <v>5443.9</v>
      </c>
      <c r="E30" s="34">
        <f t="shared" si="22"/>
        <v>60.591456492220019</v>
      </c>
      <c r="F30" s="34">
        <f t="shared" ref="F30:G30" si="26">F29</f>
        <v>1518.4</v>
      </c>
      <c r="G30" s="34">
        <f t="shared" si="26"/>
        <v>1096</v>
      </c>
      <c r="H30" s="32">
        <f t="shared" si="23"/>
        <v>72.181243414120118</v>
      </c>
      <c r="I30" s="34">
        <f t="shared" ref="I30:J30" si="27">I29</f>
        <v>64</v>
      </c>
      <c r="J30" s="34">
        <f t="shared" si="27"/>
        <v>46.2</v>
      </c>
      <c r="K30" s="32">
        <f t="shared" si="24"/>
        <v>72.1875</v>
      </c>
      <c r="L30" s="34">
        <f>L29</f>
        <v>7402.2</v>
      </c>
      <c r="M30" s="34">
        <f>M29</f>
        <v>4301.7</v>
      </c>
      <c r="N30" s="37">
        <f t="shared" si="25"/>
        <v>58.113804004214963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07" t="s">
        <v>29</v>
      </c>
      <c r="B32" s="107"/>
      <c r="C32" s="52">
        <f>I32+L32+F32</f>
        <v>245</v>
      </c>
      <c r="D32" s="52">
        <f>J32+M32+G32</f>
        <v>118</v>
      </c>
      <c r="E32" s="52">
        <f t="shared" ref="E32:E34" si="28">D32/C32*100</f>
        <v>48.163265306122447</v>
      </c>
      <c r="F32" s="52"/>
      <c r="G32" s="52"/>
      <c r="H32" s="52"/>
      <c r="I32" s="52"/>
      <c r="J32" s="52"/>
      <c r="K32" s="52"/>
      <c r="L32" s="20">
        <v>245</v>
      </c>
      <c r="M32" s="20">
        <v>118</v>
      </c>
      <c r="N32" s="14">
        <f t="shared" ref="N32:N34" si="29">M32/L32*100</f>
        <v>48.163265306122447</v>
      </c>
      <c r="P32" s="51"/>
    </row>
    <row r="33" spans="1:17" s="50" customFormat="1" ht="15.75" customHeight="1" x14ac:dyDescent="0.25">
      <c r="A33" s="110" t="s">
        <v>31</v>
      </c>
      <c r="B33" s="111"/>
      <c r="C33" s="52">
        <f>C32</f>
        <v>245</v>
      </c>
      <c r="D33" s="52">
        <f>D32</f>
        <v>118</v>
      </c>
      <c r="E33" s="52">
        <f t="shared" si="28"/>
        <v>48.163265306122447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118</v>
      </c>
      <c r="N33" s="53">
        <f t="shared" si="29"/>
        <v>48.163265306122447</v>
      </c>
      <c r="P33" s="51"/>
    </row>
    <row r="34" spans="1:17" s="3" customFormat="1" ht="15.75" customHeight="1" x14ac:dyDescent="0.25">
      <c r="A34" s="108" t="s">
        <v>50</v>
      </c>
      <c r="B34" s="109"/>
      <c r="C34" s="35">
        <f>C10+C14+C18+C21+C24+C27+C30+C33</f>
        <v>2109146.1</v>
      </c>
      <c r="D34" s="35">
        <f>D10+D14+D18+D21+D24+D27+D30+D33</f>
        <v>1392272.3</v>
      </c>
      <c r="E34" s="35">
        <f t="shared" si="28"/>
        <v>66.011183388386414</v>
      </c>
      <c r="F34" s="35">
        <f>F10+F14+F18+F21+F24+F27+F30+F33</f>
        <v>111575.09999999999</v>
      </c>
      <c r="G34" s="35">
        <f>G10+G14+G18+G21+G24+G27+G30+G33</f>
        <v>84423.7</v>
      </c>
      <c r="H34" s="35">
        <f t="shared" ref="H34" si="32">G34/F34*100</f>
        <v>75.665359027238154</v>
      </c>
      <c r="I34" s="35">
        <f>I10+I14+I18+I21+I24+I27+I30+I33</f>
        <v>1399142.5</v>
      </c>
      <c r="J34" s="35">
        <f>J10+J14+J18+J21+J24+J27+J30+J33</f>
        <v>969162.10000000009</v>
      </c>
      <c r="K34" s="35">
        <f t="shared" ref="K34" si="33">J34/I34*100</f>
        <v>69.268291114021636</v>
      </c>
      <c r="L34" s="35">
        <f>L10+L14+L18+L21+L24+L27+L30+L33</f>
        <v>598428.5</v>
      </c>
      <c r="M34" s="35">
        <f>M10+M14+M18+M21+M24+M27+M30+M33</f>
        <v>338686.5</v>
      </c>
      <c r="N34" s="35">
        <f t="shared" si="29"/>
        <v>56.595984315586577</v>
      </c>
      <c r="P34" s="4"/>
    </row>
    <row r="35" spans="1:17" ht="22.5" customHeight="1" x14ac:dyDescent="0.35">
      <c r="A35" s="7" t="s">
        <v>18</v>
      </c>
      <c r="B35" s="104" t="s">
        <v>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7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7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7" ht="32.25" customHeight="1" x14ac:dyDescent="0.25">
      <c r="A38" s="93" t="s">
        <v>35</v>
      </c>
      <c r="B38" s="68"/>
      <c r="C38" s="32">
        <f>I38+L38+F38</f>
        <v>128168.7</v>
      </c>
      <c r="D38" s="32">
        <f>J38+M38+G38</f>
        <v>97469.2</v>
      </c>
      <c r="E38" s="32">
        <f t="shared" ref="E38:E39" si="34">D38/C38*100</f>
        <v>76.047584160563389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87850.3</v>
      </c>
      <c r="K38" s="32">
        <f t="shared" ref="K38:K39" si="36">J38/I38*100</f>
        <v>74.104194274637564</v>
      </c>
      <c r="L38" s="14"/>
      <c r="M38" s="14"/>
      <c r="N38" s="32"/>
    </row>
    <row r="39" spans="1:17" x14ac:dyDescent="0.25">
      <c r="A39" s="85" t="s">
        <v>37</v>
      </c>
      <c r="B39" s="68"/>
      <c r="C39" s="38">
        <f>C38+C37</f>
        <v>128168.7</v>
      </c>
      <c r="D39" s="38">
        <f>D38+D37</f>
        <v>97469.2</v>
      </c>
      <c r="E39" s="33">
        <f t="shared" si="34"/>
        <v>76.047584160563389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87850.3</v>
      </c>
      <c r="K39" s="35">
        <f t="shared" si="36"/>
        <v>74.104194274637564</v>
      </c>
      <c r="L39" s="38">
        <f>L38+L37</f>
        <v>0</v>
      </c>
      <c r="M39" s="38">
        <f>M38+M37</f>
        <v>0</v>
      </c>
      <c r="N39" s="32"/>
    </row>
    <row r="40" spans="1:17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7" x14ac:dyDescent="0.25">
      <c r="A41" s="64" t="s">
        <v>36</v>
      </c>
      <c r="B41" s="65"/>
      <c r="C41" s="32">
        <f>I41+L41+F41</f>
        <v>800</v>
      </c>
      <c r="D41" s="32">
        <f>J41+M41+G41</f>
        <v>600</v>
      </c>
      <c r="E41" s="32">
        <f t="shared" ref="E41:E42" si="37">D41/C41*100</f>
        <v>75</v>
      </c>
      <c r="F41" s="16"/>
      <c r="G41" s="16"/>
      <c r="H41" s="32"/>
      <c r="I41" s="16"/>
      <c r="J41" s="16"/>
      <c r="K41" s="32"/>
      <c r="L41" s="14">
        <v>800</v>
      </c>
      <c r="M41" s="14">
        <v>600</v>
      </c>
      <c r="N41" s="32">
        <f t="shared" ref="N41:N121" si="38">M41/L41*100</f>
        <v>75</v>
      </c>
    </row>
    <row r="42" spans="1:17" x14ac:dyDescent="0.25">
      <c r="A42" s="85" t="s">
        <v>37</v>
      </c>
      <c r="B42" s="68"/>
      <c r="C42" s="38">
        <f>C41</f>
        <v>800</v>
      </c>
      <c r="D42" s="38">
        <f>D41</f>
        <v>600</v>
      </c>
      <c r="E42" s="33">
        <f t="shared" si="37"/>
        <v>75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600</v>
      </c>
      <c r="N42" s="33">
        <f t="shared" si="38"/>
        <v>75</v>
      </c>
    </row>
    <row r="43" spans="1:17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1" t="s">
        <v>140</v>
      </c>
    </row>
    <row r="44" spans="1:17" x14ac:dyDescent="0.25">
      <c r="A44" s="64" t="s">
        <v>36</v>
      </c>
      <c r="B44" s="65"/>
      <c r="C44" s="32">
        <f>I44+L44+F44</f>
        <v>14789.5</v>
      </c>
      <c r="D44" s="32">
        <f>J44+M44+G44</f>
        <v>8362.2000000000007</v>
      </c>
      <c r="E44" s="32">
        <f t="shared" ref="E44:E46" si="41">D44/C44*100</f>
        <v>56.541465228709562</v>
      </c>
      <c r="F44" s="16"/>
      <c r="G44" s="16"/>
      <c r="H44" s="32"/>
      <c r="I44" s="16">
        <v>14789.5</v>
      </c>
      <c r="J44" s="16">
        <v>8362.2000000000007</v>
      </c>
      <c r="K44" s="32">
        <f t="shared" ref="K44:K46" si="42">J44/I44*100</f>
        <v>56.541465228709562</v>
      </c>
      <c r="L44" s="14"/>
      <c r="M44" s="14"/>
      <c r="N44" s="32"/>
    </row>
    <row r="45" spans="1:17" ht="30.75" customHeight="1" x14ac:dyDescent="0.25">
      <c r="A45" s="64" t="s">
        <v>29</v>
      </c>
      <c r="B45" s="65"/>
      <c r="C45" s="32">
        <f>I45+L45+F45</f>
        <v>108538.3</v>
      </c>
      <c r="D45" s="32">
        <f>J45+M45+G45</f>
        <v>72762.7</v>
      </c>
      <c r="E45" s="32">
        <f t="shared" si="41"/>
        <v>67.038731949919978</v>
      </c>
      <c r="F45" s="16"/>
      <c r="G45" s="16"/>
      <c r="H45" s="32"/>
      <c r="I45" s="16">
        <v>108538.3</v>
      </c>
      <c r="J45" s="16">
        <v>72762.7</v>
      </c>
      <c r="K45" s="32">
        <f t="shared" si="42"/>
        <v>67.038731949919978</v>
      </c>
      <c r="L45" s="14"/>
      <c r="M45" s="14"/>
      <c r="N45" s="32"/>
    </row>
    <row r="46" spans="1:17" x14ac:dyDescent="0.25">
      <c r="A46" s="85" t="s">
        <v>37</v>
      </c>
      <c r="B46" s="68"/>
      <c r="C46" s="38">
        <f>C44+C45</f>
        <v>123327.8</v>
      </c>
      <c r="D46" s="38">
        <f>D44+D45</f>
        <v>81124.899999999994</v>
      </c>
      <c r="E46" s="33">
        <f t="shared" si="41"/>
        <v>65.779897152142496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81124.899999999994</v>
      </c>
      <c r="K46" s="33">
        <f t="shared" si="42"/>
        <v>65.779897152142496</v>
      </c>
      <c r="L46" s="33">
        <f>SUM(L44:L45)</f>
        <v>0</v>
      </c>
      <c r="M46" s="33">
        <f>SUM(M44:M45)</f>
        <v>0</v>
      </c>
      <c r="N46" s="32"/>
    </row>
    <row r="47" spans="1:17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7" x14ac:dyDescent="0.25">
      <c r="A48" s="64" t="s">
        <v>36</v>
      </c>
      <c r="B48" s="65"/>
      <c r="C48" s="32">
        <f>I48+L48+F48</f>
        <v>6831</v>
      </c>
      <c r="D48" s="32">
        <f>J48+M48+G48</f>
        <v>4743.3</v>
      </c>
      <c r="E48" s="32">
        <f t="shared" ref="E48:E49" si="45">D48/C48*100</f>
        <v>69.437856829161177</v>
      </c>
      <c r="F48" s="16"/>
      <c r="G48" s="16"/>
      <c r="H48" s="32"/>
      <c r="I48" s="16"/>
      <c r="J48" s="16"/>
      <c r="K48" s="32"/>
      <c r="L48" s="14">
        <v>6831</v>
      </c>
      <c r="M48" s="14">
        <v>4743.3</v>
      </c>
      <c r="N48" s="32">
        <f t="shared" si="38"/>
        <v>69.437856829161177</v>
      </c>
    </row>
    <row r="49" spans="1:14" x14ac:dyDescent="0.25">
      <c r="A49" s="80" t="s">
        <v>37</v>
      </c>
      <c r="B49" s="65"/>
      <c r="C49" s="38">
        <f>C48</f>
        <v>6831</v>
      </c>
      <c r="D49" s="38">
        <f>D48</f>
        <v>4743.3</v>
      </c>
      <c r="E49" s="33">
        <f t="shared" si="45"/>
        <v>69.437856829161177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4743.3</v>
      </c>
      <c r="N49" s="33">
        <f t="shared" si="38"/>
        <v>69.437856829161177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223</v>
      </c>
      <c r="E52" s="32">
        <f t="shared" si="48"/>
        <v>45.979381443298969</v>
      </c>
      <c r="F52" s="16"/>
      <c r="G52" s="16"/>
      <c r="H52" s="32"/>
      <c r="I52" s="16"/>
      <c r="J52" s="16"/>
      <c r="K52" s="32"/>
      <c r="L52" s="14">
        <v>485</v>
      </c>
      <c r="M52" s="14">
        <v>223</v>
      </c>
      <c r="N52" s="32">
        <f t="shared" si="38"/>
        <v>45.979381443298969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223</v>
      </c>
      <c r="E55" s="33">
        <f t="shared" si="48"/>
        <v>45.979381443298969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223</v>
      </c>
      <c r="N55" s="33">
        <f t="shared" si="38"/>
        <v>45.979381443298969</v>
      </c>
    </row>
    <row r="56" spans="1:14" x14ac:dyDescent="0.25">
      <c r="A56" s="77" t="s">
        <v>112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4"/>
    </row>
    <row r="57" spans="1:14" x14ac:dyDescent="0.25">
      <c r="A57" s="64" t="s">
        <v>35</v>
      </c>
      <c r="B57" s="95"/>
      <c r="C57" s="32">
        <f t="shared" ref="C57:D57" si="54">I57+L57+F57</f>
        <v>4208.6000000000004</v>
      </c>
      <c r="D57" s="32">
        <f t="shared" si="54"/>
        <v>4200</v>
      </c>
      <c r="E57" s="32">
        <f t="shared" si="48"/>
        <v>99.79565651285462</v>
      </c>
      <c r="F57" s="19"/>
      <c r="G57" s="19"/>
      <c r="H57" s="32"/>
      <c r="I57" s="19"/>
      <c r="J57" s="19"/>
      <c r="K57" s="32"/>
      <c r="L57" s="16">
        <v>4208.6000000000004</v>
      </c>
      <c r="M57" s="16">
        <v>4200</v>
      </c>
      <c r="N57" s="35">
        <f t="shared" si="38"/>
        <v>99.79565651285462</v>
      </c>
    </row>
    <row r="58" spans="1:14" x14ac:dyDescent="0.25">
      <c r="A58" s="80" t="s">
        <v>37</v>
      </c>
      <c r="B58" s="95"/>
      <c r="C58" s="38">
        <f>C57</f>
        <v>4208.6000000000004</v>
      </c>
      <c r="D58" s="38">
        <f>D57</f>
        <v>4200</v>
      </c>
      <c r="E58" s="32">
        <f t="shared" si="48"/>
        <v>99.79565651285462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4208.6000000000004</v>
      </c>
      <c r="M58" s="38">
        <f>M57</f>
        <v>4200</v>
      </c>
      <c r="N58" s="33">
        <f t="shared" si="38"/>
        <v>99.79565651285462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4" t="s">
        <v>41</v>
      </c>
      <c r="B61" s="65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80" t="s">
        <v>37</v>
      </c>
      <c r="B62" s="65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80" t="s">
        <v>50</v>
      </c>
      <c r="B63" s="65"/>
      <c r="C63" s="39">
        <f>C39+C42+C46+C49+C55+C58+C62</f>
        <v>266037.89999999997</v>
      </c>
      <c r="D63" s="39">
        <f>D39+D42+D46+D49+D55+D58+D62</f>
        <v>190577.19999999995</v>
      </c>
      <c r="E63" s="35">
        <f t="shared" si="48"/>
        <v>71.63535721790015</v>
      </c>
      <c r="F63" s="39">
        <f>F39+F42+F46+F49+F55+F58+F62</f>
        <v>9619</v>
      </c>
      <c r="G63" s="39">
        <f>G39+G42+G46+G49+G55+G58+G62</f>
        <v>9618.9</v>
      </c>
      <c r="H63" s="35">
        <f t="shared" ref="H63" si="57">G63/F63*100</f>
        <v>99.998960390893018</v>
      </c>
      <c r="I63" s="39">
        <f>I39+I42+I46+I49+I55+I58+I62</f>
        <v>241877.5</v>
      </c>
      <c r="J63" s="39">
        <f>J39+J42+J46+J49+J55+J58+J62</f>
        <v>168975.2</v>
      </c>
      <c r="K63" s="35">
        <f t="shared" ref="K63" si="58">J63/I63*100</f>
        <v>69.859825738235273</v>
      </c>
      <c r="L63" s="39">
        <f>L39+L42+L46+L49+L55+L58+L62</f>
        <v>14541.400000000001</v>
      </c>
      <c r="M63" s="39">
        <f>M39+M42+M46+M49+M55+M58+M62</f>
        <v>11983.099999999999</v>
      </c>
      <c r="N63" s="35">
        <f t="shared" si="38"/>
        <v>82.406783390870189</v>
      </c>
    </row>
    <row r="64" spans="1:14" ht="33" customHeight="1" x14ac:dyDescent="0.35">
      <c r="A64" s="54" t="s">
        <v>19</v>
      </c>
      <c r="B64" s="73" t="s">
        <v>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</row>
    <row r="65" spans="1:14" ht="15.75" customHeight="1" x14ac:dyDescent="0.25">
      <c r="A65" s="77" t="s">
        <v>44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9"/>
    </row>
    <row r="66" spans="1:14" x14ac:dyDescent="0.25">
      <c r="A66" s="64" t="s">
        <v>36</v>
      </c>
      <c r="B66" s="65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4" t="s">
        <v>41</v>
      </c>
      <c r="B67" s="65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85" t="s">
        <v>37</v>
      </c>
      <c r="B68" s="68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77" t="s">
        <v>45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</row>
    <row r="70" spans="1:14" x14ac:dyDescent="0.25">
      <c r="A70" s="64" t="s">
        <v>36</v>
      </c>
      <c r="B70" s="65"/>
      <c r="C70" s="32">
        <f t="shared" ref="C70:D70" si="64">I70+L70+F70</f>
        <v>5420.3</v>
      </c>
      <c r="D70" s="32">
        <f t="shared" si="64"/>
        <v>2070.8000000000002</v>
      </c>
      <c r="E70" s="32">
        <f t="shared" ref="E70:E75" si="65">D70/C70*100</f>
        <v>38.204527424681295</v>
      </c>
      <c r="F70" s="16"/>
      <c r="G70" s="16"/>
      <c r="H70" s="32"/>
      <c r="I70" s="16"/>
      <c r="J70" s="16"/>
      <c r="K70" s="32"/>
      <c r="L70" s="14">
        <v>5420.3</v>
      </c>
      <c r="M70" s="14">
        <v>2070.8000000000002</v>
      </c>
      <c r="N70" s="32">
        <f t="shared" si="38"/>
        <v>38.204527424681295</v>
      </c>
    </row>
    <row r="71" spans="1:14" ht="28.5" customHeight="1" x14ac:dyDescent="0.25">
      <c r="A71" s="64" t="s">
        <v>41</v>
      </c>
      <c r="B71" s="65"/>
      <c r="C71" s="32">
        <f t="shared" ref="C71" si="66">I71+L71+F71</f>
        <v>460</v>
      </c>
      <c r="D71" s="32">
        <f t="shared" ref="D71" si="67">J71+M71+G71</f>
        <v>240.5</v>
      </c>
      <c r="E71" s="32">
        <f t="shared" si="65"/>
        <v>52.282608695652179</v>
      </c>
      <c r="F71" s="17"/>
      <c r="G71" s="17"/>
      <c r="H71" s="32"/>
      <c r="I71" s="16"/>
      <c r="J71" s="16"/>
      <c r="K71" s="32"/>
      <c r="L71" s="14">
        <v>460</v>
      </c>
      <c r="M71" s="14">
        <v>240.5</v>
      </c>
      <c r="N71" s="32">
        <f t="shared" si="38"/>
        <v>52.282608695652179</v>
      </c>
    </row>
    <row r="72" spans="1:14" x14ac:dyDescent="0.25">
      <c r="A72" s="85" t="s">
        <v>37</v>
      </c>
      <c r="B72" s="68"/>
      <c r="C72" s="38">
        <f>C70+C71</f>
        <v>5880.3</v>
      </c>
      <c r="D72" s="38">
        <f>D70+D71</f>
        <v>2311.3000000000002</v>
      </c>
      <c r="E72" s="33">
        <f t="shared" si="65"/>
        <v>39.305817730387908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2311.3000000000002</v>
      </c>
      <c r="N72" s="33">
        <f t="shared" si="38"/>
        <v>39.305817730387908</v>
      </c>
    </row>
    <row r="73" spans="1:14" ht="15.75" customHeight="1" x14ac:dyDescent="0.25">
      <c r="A73" s="77" t="s">
        <v>76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</row>
    <row r="74" spans="1:14" x14ac:dyDescent="0.25">
      <c r="A74" s="64" t="s">
        <v>36</v>
      </c>
      <c r="B74" s="65"/>
      <c r="C74" s="32">
        <f t="shared" ref="C74" si="70">I74+L74+F74</f>
        <v>3002.6000000000004</v>
      </c>
      <c r="D74" s="32">
        <f t="shared" ref="D74" si="71">J74+M74+G74</f>
        <v>2989.5000000000005</v>
      </c>
      <c r="E74" s="32">
        <f t="shared" si="65"/>
        <v>99.56371145007661</v>
      </c>
      <c r="F74" s="16">
        <v>315.8</v>
      </c>
      <c r="G74" s="16">
        <v>314.39999999999998</v>
      </c>
      <c r="H74" s="36">
        <f t="shared" ref="H74:H75" si="72">G74/F74*100</f>
        <v>99.556681443951859</v>
      </c>
      <c r="I74" s="16">
        <v>1515.8</v>
      </c>
      <c r="J74" s="16">
        <v>1509.2</v>
      </c>
      <c r="K74" s="36">
        <f t="shared" ref="K74:K75" si="73">J74/I74*100</f>
        <v>99.564586357039204</v>
      </c>
      <c r="L74" s="14">
        <v>1171</v>
      </c>
      <c r="M74" s="14">
        <v>1165.9000000000001</v>
      </c>
      <c r="N74" s="32">
        <f t="shared" si="38"/>
        <v>99.564474807856541</v>
      </c>
    </row>
    <row r="75" spans="1:14" x14ac:dyDescent="0.25">
      <c r="A75" s="85" t="s">
        <v>37</v>
      </c>
      <c r="B75" s="68"/>
      <c r="C75" s="38">
        <f>C74</f>
        <v>3002.6000000000004</v>
      </c>
      <c r="D75" s="38">
        <f>D74</f>
        <v>2989.5000000000005</v>
      </c>
      <c r="E75" s="35">
        <f t="shared" si="65"/>
        <v>99.56371145007661</v>
      </c>
      <c r="F75" s="38">
        <f t="shared" ref="F75:G75" si="74">F74</f>
        <v>315.8</v>
      </c>
      <c r="G75" s="38">
        <f t="shared" si="74"/>
        <v>314.39999999999998</v>
      </c>
      <c r="H75" s="39">
        <f t="shared" si="72"/>
        <v>99.556681443951859</v>
      </c>
      <c r="I75" s="38">
        <f t="shared" ref="I75:J75" si="75">I74</f>
        <v>1515.8</v>
      </c>
      <c r="J75" s="38">
        <f t="shared" si="75"/>
        <v>1509.2</v>
      </c>
      <c r="K75" s="39">
        <f t="shared" si="73"/>
        <v>99.564586357039204</v>
      </c>
      <c r="L75" s="33">
        <f>L74</f>
        <v>1171</v>
      </c>
      <c r="M75" s="33">
        <f>M74</f>
        <v>1165.9000000000001</v>
      </c>
      <c r="N75" s="33">
        <f t="shared" si="38"/>
        <v>99.564474807856541</v>
      </c>
    </row>
    <row r="76" spans="1:14" ht="15.75" hidden="1" customHeight="1" x14ac:dyDescent="0.25">
      <c r="A76" s="77" t="s">
        <v>46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hidden="1" x14ac:dyDescent="0.25">
      <c r="A77" s="64" t="s">
        <v>36</v>
      </c>
      <c r="B77" s="65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80" t="s">
        <v>31</v>
      </c>
      <c r="B78" s="65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77" t="s">
        <v>47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t="33" customHeight="1" x14ac:dyDescent="0.25">
      <c r="A80" s="64" t="s">
        <v>35</v>
      </c>
      <c r="B80" s="65"/>
      <c r="C80" s="32">
        <f t="shared" ref="C80" si="81">I80+L80+F80</f>
        <v>755.8</v>
      </c>
      <c r="D80" s="32">
        <f t="shared" ref="D80" si="82">J80+M80+G80</f>
        <v>499.8</v>
      </c>
      <c r="E80" s="32">
        <f t="shared" ref="E80:E81" si="83">D80/C80*100</f>
        <v>66.128605451177563</v>
      </c>
      <c r="F80" s="16"/>
      <c r="G80" s="16"/>
      <c r="H80" s="32"/>
      <c r="I80" s="16">
        <v>755.8</v>
      </c>
      <c r="J80" s="16">
        <v>499.8</v>
      </c>
      <c r="K80" s="32">
        <f t="shared" ref="K80:K81" si="84">J80/I80*100</f>
        <v>66.128605451177563</v>
      </c>
      <c r="L80" s="14"/>
      <c r="M80" s="14"/>
      <c r="N80" s="32"/>
    </row>
    <row r="81" spans="1:14" x14ac:dyDescent="0.25">
      <c r="A81" s="80" t="s">
        <v>31</v>
      </c>
      <c r="B81" s="63"/>
      <c r="C81" s="38">
        <f>C80</f>
        <v>755.8</v>
      </c>
      <c r="D81" s="38">
        <f>D80</f>
        <v>499.8</v>
      </c>
      <c r="E81" s="33">
        <f t="shared" si="83"/>
        <v>66.128605451177563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499.8</v>
      </c>
      <c r="K81" s="33">
        <f t="shared" si="84"/>
        <v>66.128605451177563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77" t="s">
        <v>48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idden="1" x14ac:dyDescent="0.25">
      <c r="A83" s="93" t="s">
        <v>36</v>
      </c>
      <c r="B83" s="68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4" t="s">
        <v>35</v>
      </c>
      <c r="B84" s="95"/>
      <c r="C84" s="32">
        <f>I84+L84+F84</f>
        <v>1000</v>
      </c>
      <c r="D84" s="32">
        <f t="shared" si="88"/>
        <v>514.70000000000005</v>
      </c>
      <c r="E84" s="32">
        <f>D84/C84*100</f>
        <v>51.470000000000006</v>
      </c>
      <c r="F84" s="14"/>
      <c r="G84" s="14"/>
      <c r="H84" s="32"/>
      <c r="I84" s="14"/>
      <c r="J84" s="14"/>
      <c r="K84" s="32"/>
      <c r="L84" s="14">
        <v>1000</v>
      </c>
      <c r="M84" s="14">
        <v>514.70000000000005</v>
      </c>
      <c r="N84" s="32">
        <f t="shared" si="38"/>
        <v>51.470000000000006</v>
      </c>
    </row>
    <row r="85" spans="1:14" x14ac:dyDescent="0.25">
      <c r="A85" s="94" t="s">
        <v>31</v>
      </c>
      <c r="B85" s="94"/>
      <c r="C85" s="38">
        <f>C83+C84</f>
        <v>1000</v>
      </c>
      <c r="D85" s="38">
        <f>D83+D84</f>
        <v>514.70000000000005</v>
      </c>
      <c r="E85" s="33">
        <f t="shared" ref="E85:E101" si="89">D85/C85*100</f>
        <v>51.470000000000006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514.70000000000005</v>
      </c>
      <c r="N85" s="33">
        <f t="shared" si="38"/>
        <v>51.470000000000006</v>
      </c>
    </row>
    <row r="86" spans="1:14" ht="32.25" customHeight="1" x14ac:dyDescent="0.25">
      <c r="A86" s="69" t="s">
        <v>142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</row>
    <row r="87" spans="1:14" x14ac:dyDescent="0.25">
      <c r="A87" s="93" t="s">
        <v>36</v>
      </c>
      <c r="B87" s="68"/>
      <c r="C87" s="14">
        <f t="shared" ref="C87" si="92">I87+L87+F87</f>
        <v>12508.5</v>
      </c>
      <c r="D87" s="14">
        <f t="shared" ref="D87" si="93">J87+M87+G87</f>
        <v>5913.3</v>
      </c>
      <c r="E87" s="32">
        <f t="shared" ref="E87:E88" si="94">D87/C87*100</f>
        <v>47.274253507614823</v>
      </c>
      <c r="F87" s="21"/>
      <c r="G87" s="21"/>
      <c r="H87" s="20"/>
      <c r="I87" s="21"/>
      <c r="J87" s="21"/>
      <c r="K87" s="20"/>
      <c r="L87" s="20">
        <v>12508.5</v>
      </c>
      <c r="M87" s="20">
        <v>5913.3</v>
      </c>
      <c r="N87" s="32">
        <f t="shared" si="38"/>
        <v>47.274253507614823</v>
      </c>
    </row>
    <row r="88" spans="1:14" x14ac:dyDescent="0.25">
      <c r="A88" s="94" t="s">
        <v>31</v>
      </c>
      <c r="B88" s="94"/>
      <c r="C88" s="17">
        <f>C87</f>
        <v>12508.5</v>
      </c>
      <c r="D88" s="17">
        <f>D87</f>
        <v>5913.3</v>
      </c>
      <c r="E88" s="32">
        <f t="shared" si="94"/>
        <v>47.274253507614823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12508.5</v>
      </c>
      <c r="M88" s="21">
        <f>M87</f>
        <v>5913.3</v>
      </c>
      <c r="N88" s="32">
        <f t="shared" si="38"/>
        <v>47.274253507614823</v>
      </c>
    </row>
    <row r="89" spans="1:14" x14ac:dyDescent="0.25">
      <c r="A89" s="69" t="s">
        <v>147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ht="33" customHeight="1" x14ac:dyDescent="0.25">
      <c r="A90" s="64" t="s">
        <v>35</v>
      </c>
      <c r="B90" s="65"/>
      <c r="C90" s="14">
        <f t="shared" ref="C90" si="97">I90+L90+F90</f>
        <v>16212.5</v>
      </c>
      <c r="D90" s="14">
        <f t="shared" ref="D90" si="98">J90+M90+G90</f>
        <v>11250</v>
      </c>
      <c r="E90" s="32">
        <f t="shared" ref="E90:E91" si="99">D90/C90*100</f>
        <v>69.390902081727063</v>
      </c>
      <c r="F90" s="21"/>
      <c r="G90" s="21"/>
      <c r="H90" s="20"/>
      <c r="I90" s="21"/>
      <c r="J90" s="21"/>
      <c r="K90" s="20"/>
      <c r="L90" s="20">
        <v>16212.5</v>
      </c>
      <c r="M90" s="20">
        <v>11250</v>
      </c>
      <c r="N90" s="32">
        <f t="shared" ref="N90:N91" si="100">M90/L90*100</f>
        <v>69.390902081727063</v>
      </c>
    </row>
    <row r="91" spans="1:14" x14ac:dyDescent="0.25">
      <c r="A91" s="94" t="s">
        <v>31</v>
      </c>
      <c r="B91" s="94"/>
      <c r="C91" s="17">
        <f>C90</f>
        <v>16212.5</v>
      </c>
      <c r="D91" s="17">
        <f>D90</f>
        <v>11250</v>
      </c>
      <c r="E91" s="32">
        <f t="shared" si="99"/>
        <v>69.390902081727063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16212.5</v>
      </c>
      <c r="M91" s="21">
        <f>M90</f>
        <v>11250</v>
      </c>
      <c r="N91" s="32">
        <f t="shared" si="100"/>
        <v>69.390902081727063</v>
      </c>
    </row>
    <row r="92" spans="1:14" x14ac:dyDescent="0.25">
      <c r="A92" s="77" t="s">
        <v>113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1"/>
    </row>
    <row r="93" spans="1:14" x14ac:dyDescent="0.25">
      <c r="A93" s="76" t="s">
        <v>36</v>
      </c>
      <c r="B93" s="144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67" t="s">
        <v>37</v>
      </c>
      <c r="B94" s="122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77" t="s">
        <v>124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1"/>
    </row>
    <row r="96" spans="1:14" x14ac:dyDescent="0.25">
      <c r="A96" s="76" t="s">
        <v>36</v>
      </c>
      <c r="B96" s="122"/>
      <c r="C96" s="32">
        <f t="shared" ref="C96:D96" si="108">I96+L96+F96</f>
        <v>1761.5</v>
      </c>
      <c r="D96" s="32">
        <f t="shared" si="108"/>
        <v>156.9</v>
      </c>
      <c r="E96" s="32">
        <f t="shared" si="104"/>
        <v>8.9071813795061026</v>
      </c>
      <c r="F96" s="16"/>
      <c r="G96" s="16"/>
      <c r="H96" s="32"/>
      <c r="I96" s="16"/>
      <c r="J96" s="16"/>
      <c r="K96" s="32"/>
      <c r="L96" s="16">
        <v>1761.5</v>
      </c>
      <c r="M96" s="16">
        <v>156.9</v>
      </c>
      <c r="N96" s="32">
        <f t="shared" si="38"/>
        <v>8.9071813795061026</v>
      </c>
    </row>
    <row r="97" spans="1:14" x14ac:dyDescent="0.25">
      <c r="A97" s="67" t="s">
        <v>37</v>
      </c>
      <c r="B97" s="122"/>
      <c r="C97" s="33">
        <f>C96</f>
        <v>1761.5</v>
      </c>
      <c r="D97" s="33">
        <f>D96</f>
        <v>156.9</v>
      </c>
      <c r="E97" s="33">
        <f t="shared" si="104"/>
        <v>8.9071813795061026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156.9</v>
      </c>
      <c r="N97" s="33">
        <f t="shared" si="38"/>
        <v>8.9071813795061026</v>
      </c>
    </row>
    <row r="98" spans="1:14" hidden="1" x14ac:dyDescent="0.25">
      <c r="A98" s="77" t="s">
        <v>137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1"/>
    </row>
    <row r="99" spans="1:14" hidden="1" x14ac:dyDescent="0.25">
      <c r="A99" s="64" t="s">
        <v>36</v>
      </c>
      <c r="B99" s="65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80" t="s">
        <v>37</v>
      </c>
      <c r="B100" s="95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67" t="s">
        <v>50</v>
      </c>
      <c r="B101" s="68"/>
      <c r="C101" s="42">
        <f>C68+C72+C75+C78+C81+C85+C88+C94+C97+C100+C91</f>
        <v>81645.600000000006</v>
      </c>
      <c r="D101" s="42">
        <f>D68+D72+D75+D78+D81+D85+D88+D94+D97+D100+D91</f>
        <v>35954.9</v>
      </c>
      <c r="E101" s="42">
        <f t="shared" si="89"/>
        <v>44.037768109977755</v>
      </c>
      <c r="F101" s="42">
        <f>F68+F72+F75+F78+F81+F85+F88+F94+F97+F100+F91</f>
        <v>9794.2999999999993</v>
      </c>
      <c r="G101" s="42">
        <f>G68+G72+G75+G78+G81+G85+G88+G94+G97+G100+G91</f>
        <v>9792.9</v>
      </c>
      <c r="H101" s="42">
        <f>G101/F101*100</f>
        <v>99.985705971840773</v>
      </c>
      <c r="I101" s="42">
        <f>I68+I72+I75+I78+I81+I85+I88+I94+I97+I100+I91</f>
        <v>26934.899999999998</v>
      </c>
      <c r="J101" s="42">
        <f>J68+J72+J75+J78+J81+J85+J88+J94+J97+J100+J91</f>
        <v>3083.1000000000004</v>
      </c>
      <c r="K101" s="42">
        <f t="shared" ref="K101" si="116">J101/I101*100</f>
        <v>11.446487642426742</v>
      </c>
      <c r="L101" s="42">
        <f>L68+L72+L75+L78+L81+L85+L88+L94+L97+L100+L91</f>
        <v>44916.399999999994</v>
      </c>
      <c r="M101" s="42">
        <f>M68+M72+M75+M78+M81+M85+M88+M94+M97+M100+M91</f>
        <v>23078.9</v>
      </c>
      <c r="N101" s="42">
        <f t="shared" si="38"/>
        <v>51.381900597554576</v>
      </c>
    </row>
    <row r="102" spans="1:14" ht="22.5" customHeight="1" x14ac:dyDescent="0.35">
      <c r="A102" s="54" t="s">
        <v>20</v>
      </c>
      <c r="B102" s="73" t="s">
        <v>5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</row>
    <row r="103" spans="1:14" ht="22.5" customHeight="1" x14ac:dyDescent="0.25">
      <c r="A103" s="69" t="s">
        <v>49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1"/>
    </row>
    <row r="104" spans="1:14" ht="22.5" customHeight="1" x14ac:dyDescent="0.25">
      <c r="A104" s="76" t="s">
        <v>36</v>
      </c>
      <c r="B104" s="68"/>
      <c r="C104" s="32">
        <f t="shared" ref="C104" si="117">I104+L104+F104</f>
        <v>270</v>
      </c>
      <c r="D104" s="32">
        <f>J104+M104+G104</f>
        <v>67.900000000000006</v>
      </c>
      <c r="E104" s="32">
        <f t="shared" ref="E104:E105" si="118">D104/C104*100</f>
        <v>25.148148148148152</v>
      </c>
      <c r="F104" s="14"/>
      <c r="G104" s="14"/>
      <c r="H104" s="32"/>
      <c r="I104" s="14"/>
      <c r="J104" s="14"/>
      <c r="K104" s="32"/>
      <c r="L104" s="14">
        <v>270</v>
      </c>
      <c r="M104" s="14">
        <v>67.900000000000006</v>
      </c>
      <c r="N104" s="32">
        <f t="shared" si="38"/>
        <v>25.148148148148152</v>
      </c>
    </row>
    <row r="105" spans="1:14" ht="15.75" customHeight="1" x14ac:dyDescent="0.25">
      <c r="A105" s="62" t="s">
        <v>37</v>
      </c>
      <c r="B105" s="63"/>
      <c r="C105" s="33">
        <f>C104</f>
        <v>270</v>
      </c>
      <c r="D105" s="33">
        <f>D104</f>
        <v>67.900000000000006</v>
      </c>
      <c r="E105" s="33">
        <f t="shared" si="118"/>
        <v>25.148148148148152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67.900000000000006</v>
      </c>
      <c r="N105" s="33">
        <f t="shared" si="38"/>
        <v>25.148148148148152</v>
      </c>
    </row>
    <row r="106" spans="1:14" ht="15.75" customHeight="1" x14ac:dyDescent="0.25">
      <c r="A106" s="69" t="s">
        <v>109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x14ac:dyDescent="0.25">
      <c r="A107" s="76" t="s">
        <v>36</v>
      </c>
      <c r="B107" s="68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6" t="s">
        <v>41</v>
      </c>
      <c r="B108" s="68"/>
      <c r="C108" s="32">
        <f t="shared" ref="C108:C110" si="124">I108+L108+F108</f>
        <v>1293.2</v>
      </c>
      <c r="D108" s="32">
        <f t="shared" ref="D108:D110" si="125">J108+M108+G108</f>
        <v>1293.2</v>
      </c>
      <c r="E108" s="32">
        <f t="shared" si="123"/>
        <v>100</v>
      </c>
      <c r="F108" s="14"/>
      <c r="G108" s="14"/>
      <c r="H108" s="32"/>
      <c r="I108" s="14"/>
      <c r="J108" s="14"/>
      <c r="K108" s="32"/>
      <c r="L108" s="14">
        <v>1293.2</v>
      </c>
      <c r="M108" s="14">
        <v>1293.2</v>
      </c>
      <c r="N108" s="32">
        <f t="shared" si="38"/>
        <v>100</v>
      </c>
    </row>
    <row r="109" spans="1:14" ht="30.75" hidden="1" customHeight="1" x14ac:dyDescent="0.25">
      <c r="A109" s="64" t="s">
        <v>42</v>
      </c>
      <c r="B109" s="65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4" t="s">
        <v>43</v>
      </c>
      <c r="B110" s="65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80" t="s">
        <v>37</v>
      </c>
      <c r="B111" s="63"/>
      <c r="C111" s="33">
        <f>C107+C108+C109+C110</f>
        <v>1313.2</v>
      </c>
      <c r="D111" s="33">
        <f>D107+D108+D109+D110</f>
        <v>1293.2</v>
      </c>
      <c r="E111" s="33">
        <f t="shared" si="123"/>
        <v>98.477002741395069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1293.2</v>
      </c>
      <c r="N111" s="33">
        <f t="shared" si="38"/>
        <v>98.477002741395069</v>
      </c>
    </row>
    <row r="112" spans="1:14" ht="19.5" customHeight="1" x14ac:dyDescent="0.25">
      <c r="A112" s="82" t="s">
        <v>106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4"/>
    </row>
    <row r="113" spans="1:17" ht="17.25" hidden="1" customHeight="1" x14ac:dyDescent="0.25">
      <c r="A113" s="76" t="s">
        <v>36</v>
      </c>
      <c r="B113" s="68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7" ht="32.25" customHeight="1" x14ac:dyDescent="0.25">
      <c r="A114" s="76" t="s">
        <v>41</v>
      </c>
      <c r="B114" s="68"/>
      <c r="C114" s="32">
        <f t="shared" si="128"/>
        <v>500</v>
      </c>
      <c r="D114" s="32">
        <f t="shared" si="129"/>
        <v>500</v>
      </c>
      <c r="E114" s="32">
        <f t="shared" ref="E114:E115" si="130">D114/C114*100</f>
        <v>100</v>
      </c>
      <c r="F114" s="15"/>
      <c r="G114" s="15"/>
      <c r="H114" s="32"/>
      <c r="I114" s="15"/>
      <c r="J114" s="15"/>
      <c r="K114" s="32"/>
      <c r="L114" s="14">
        <v>500</v>
      </c>
      <c r="M114" s="14">
        <v>500</v>
      </c>
      <c r="N114" s="32">
        <f t="shared" si="38"/>
        <v>100</v>
      </c>
    </row>
    <row r="115" spans="1:17" ht="17.25" customHeight="1" x14ac:dyDescent="0.25">
      <c r="A115" s="80" t="s">
        <v>37</v>
      </c>
      <c r="B115" s="63"/>
      <c r="C115" s="33">
        <f>C113+C114</f>
        <v>500</v>
      </c>
      <c r="D115" s="33">
        <f>D113+D114</f>
        <v>500</v>
      </c>
      <c r="E115" s="32">
        <f t="shared" si="130"/>
        <v>100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500</v>
      </c>
      <c r="N115" s="33">
        <f t="shared" si="133"/>
        <v>100</v>
      </c>
    </row>
    <row r="116" spans="1:17" ht="15.75" customHeight="1" x14ac:dyDescent="0.25">
      <c r="A116" s="67" t="s">
        <v>50</v>
      </c>
      <c r="B116" s="68"/>
      <c r="C116" s="35">
        <f>C105+C111+C115</f>
        <v>2083.1999999999998</v>
      </c>
      <c r="D116" s="35">
        <f>D105+D111+D115</f>
        <v>1861.1000000000001</v>
      </c>
      <c r="E116" s="35">
        <f t="shared" ref="E116" si="134">D116/C116*100</f>
        <v>89.338517665130581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1861.1000000000001</v>
      </c>
      <c r="N116" s="35">
        <f t="shared" si="38"/>
        <v>89.338517665130581</v>
      </c>
    </row>
    <row r="117" spans="1:17" s="11" customFormat="1" ht="16.5" customHeight="1" x14ac:dyDescent="0.35">
      <c r="A117" s="54" t="s">
        <v>21</v>
      </c>
      <c r="B117" s="73" t="s">
        <v>6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5"/>
    </row>
    <row r="118" spans="1:17" ht="32.25" customHeight="1" x14ac:dyDescent="0.25">
      <c r="A118" s="77" t="s">
        <v>104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9"/>
    </row>
    <row r="119" spans="1:17" s="2" customFormat="1" x14ac:dyDescent="0.25">
      <c r="A119" s="72" t="s">
        <v>36</v>
      </c>
      <c r="B119" s="65"/>
      <c r="C119" s="32">
        <f t="shared" ref="C119" si="137">I119+L119+F119</f>
        <v>22471.4</v>
      </c>
      <c r="D119" s="32">
        <f t="shared" ref="D119" si="138">J119+M119+G119</f>
        <v>12926.7</v>
      </c>
      <c r="E119" s="32">
        <f t="shared" ref="E119:E121" si="139">D119/C119*100</f>
        <v>57.525120820242613</v>
      </c>
      <c r="F119" s="14"/>
      <c r="G119" s="14"/>
      <c r="H119" s="32"/>
      <c r="I119" s="14"/>
      <c r="J119" s="14"/>
      <c r="K119" s="32"/>
      <c r="L119" s="14">
        <v>22471.4</v>
      </c>
      <c r="M119" s="14">
        <v>12926.7</v>
      </c>
      <c r="N119" s="32">
        <f t="shared" si="38"/>
        <v>57.525120820242613</v>
      </c>
    </row>
    <row r="120" spans="1:17" ht="30.75" hidden="1" customHeight="1" x14ac:dyDescent="0.25">
      <c r="A120" s="72" t="s">
        <v>51</v>
      </c>
      <c r="B120" s="65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7" x14ac:dyDescent="0.25">
      <c r="A121" s="67" t="s">
        <v>37</v>
      </c>
      <c r="B121" s="87"/>
      <c r="C121" s="33">
        <f>C119+C120</f>
        <v>22471.4</v>
      </c>
      <c r="D121" s="33">
        <f>D119+D120</f>
        <v>12926.7</v>
      </c>
      <c r="E121" s="33">
        <f t="shared" si="139"/>
        <v>57.525120820242613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22471.4</v>
      </c>
      <c r="M121" s="33">
        <f>M119+M120</f>
        <v>12926.7</v>
      </c>
      <c r="N121" s="33">
        <f t="shared" si="38"/>
        <v>57.525120820242613</v>
      </c>
    </row>
    <row r="122" spans="1:17" ht="25.5" customHeight="1" x14ac:dyDescent="0.25">
      <c r="A122" s="69" t="s">
        <v>52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</row>
    <row r="123" spans="1:17" x14ac:dyDescent="0.25">
      <c r="A123" s="72" t="s">
        <v>36</v>
      </c>
      <c r="B123" s="65"/>
      <c r="C123" s="32">
        <f t="shared" ref="C123" si="143">I123+L123+F123</f>
        <v>12435.3</v>
      </c>
      <c r="D123" s="32">
        <f t="shared" ref="D123" si="144">J123+M123+G123</f>
        <v>7975.2</v>
      </c>
      <c r="E123" s="32">
        <f t="shared" ref="E123:E124" si="145">D123/C123*100</f>
        <v>64.133555282140364</v>
      </c>
      <c r="F123" s="14"/>
      <c r="G123" s="14"/>
      <c r="H123" s="32"/>
      <c r="I123" s="14"/>
      <c r="J123" s="14"/>
      <c r="K123" s="32"/>
      <c r="L123" s="14">
        <v>12435.3</v>
      </c>
      <c r="M123" s="14">
        <v>7975.2</v>
      </c>
      <c r="N123" s="32">
        <f t="shared" ref="N123:N179" si="146">M123/L123*100</f>
        <v>64.133555282140364</v>
      </c>
    </row>
    <row r="124" spans="1:17" x14ac:dyDescent="0.25">
      <c r="A124" s="62" t="s">
        <v>37</v>
      </c>
      <c r="B124" s="63"/>
      <c r="C124" s="33">
        <f>C123</f>
        <v>12435.3</v>
      </c>
      <c r="D124" s="33">
        <f>D123</f>
        <v>7975.2</v>
      </c>
      <c r="E124" s="33">
        <f t="shared" si="145"/>
        <v>64.133555282140364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12435.3</v>
      </c>
      <c r="M124" s="33">
        <f>M123</f>
        <v>7975.2</v>
      </c>
      <c r="N124" s="33">
        <f t="shared" si="146"/>
        <v>64.133555282140364</v>
      </c>
    </row>
    <row r="125" spans="1:17" ht="34.5" customHeight="1" x14ac:dyDescent="0.25">
      <c r="A125" s="69" t="s">
        <v>53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  <c r="Q125" s="1" t="s">
        <v>140</v>
      </c>
    </row>
    <row r="126" spans="1:17" ht="18.75" customHeight="1" x14ac:dyDescent="0.25">
      <c r="A126" s="72" t="s">
        <v>36</v>
      </c>
      <c r="B126" s="65"/>
      <c r="C126" s="32">
        <f t="shared" ref="C126" si="149">I126+L126+F126</f>
        <v>5058.3</v>
      </c>
      <c r="D126" s="32">
        <f t="shared" ref="D126" si="150">J126+M126+G126</f>
        <v>3893.2</v>
      </c>
      <c r="E126" s="32">
        <f t="shared" ref="E126:E129" si="151">D126/C126*100</f>
        <v>76.966569796176572</v>
      </c>
      <c r="F126" s="14"/>
      <c r="G126" s="14"/>
      <c r="H126" s="32"/>
      <c r="I126" s="14"/>
      <c r="J126" s="14"/>
      <c r="K126" s="32"/>
      <c r="L126" s="14">
        <v>5058.3</v>
      </c>
      <c r="M126" s="14">
        <v>3893.2</v>
      </c>
      <c r="N126" s="32">
        <f t="shared" si="146"/>
        <v>76.966569796176572</v>
      </c>
    </row>
    <row r="127" spans="1:17" ht="34.5" hidden="1" customHeight="1" x14ac:dyDescent="0.25">
      <c r="A127" s="64" t="s">
        <v>94</v>
      </c>
      <c r="B127" s="65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7" x14ac:dyDescent="0.25">
      <c r="A128" s="62" t="s">
        <v>37</v>
      </c>
      <c r="B128" s="63"/>
      <c r="C128" s="35">
        <f t="shared" ref="C128" si="154">I128+L128+F128</f>
        <v>5058.3</v>
      </c>
      <c r="D128" s="35">
        <f t="shared" ref="D128" si="155">J128+M128+G128</f>
        <v>3893.2</v>
      </c>
      <c r="E128" s="32">
        <f t="shared" si="151"/>
        <v>76.966569796176572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3893.2</v>
      </c>
      <c r="N128" s="33">
        <f t="shared" si="146"/>
        <v>76.966569796176572</v>
      </c>
    </row>
    <row r="129" spans="1:14" x14ac:dyDescent="0.25">
      <c r="A129" s="85" t="s">
        <v>50</v>
      </c>
      <c r="B129" s="87"/>
      <c r="C129" s="35">
        <f>C121+C124+C128</f>
        <v>39965</v>
      </c>
      <c r="D129" s="35">
        <f>D121+D124+D128</f>
        <v>24795.100000000002</v>
      </c>
      <c r="E129" s="35">
        <f t="shared" si="151"/>
        <v>62.042036782184418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39965</v>
      </c>
      <c r="M129" s="35">
        <f>M121+M124+M128</f>
        <v>24795.100000000002</v>
      </c>
      <c r="N129" s="35">
        <f t="shared" si="146"/>
        <v>62.042036782184418</v>
      </c>
    </row>
    <row r="130" spans="1:14" ht="21" customHeight="1" x14ac:dyDescent="0.35">
      <c r="A130" s="54" t="s">
        <v>22</v>
      </c>
      <c r="B130" s="73" t="s">
        <v>7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</row>
    <row r="131" spans="1:14" ht="33.75" customHeight="1" x14ac:dyDescent="0.25">
      <c r="A131" s="69" t="s">
        <v>54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1"/>
    </row>
    <row r="132" spans="1:14" ht="28.5" customHeight="1" x14ac:dyDescent="0.25">
      <c r="A132" s="72" t="s">
        <v>41</v>
      </c>
      <c r="B132" s="65"/>
      <c r="C132" s="40">
        <f t="shared" ref="C132" si="158">I132+L132+F132</f>
        <v>78463</v>
      </c>
      <c r="D132" s="40">
        <f t="shared" ref="D132" si="159">J132+M132+G132</f>
        <v>46552.7</v>
      </c>
      <c r="E132" s="40">
        <f t="shared" ref="E132:E137" si="160">D132/C132*100</f>
        <v>59.330767368058822</v>
      </c>
      <c r="F132" s="20"/>
      <c r="G132" s="20"/>
      <c r="H132" s="32"/>
      <c r="I132" s="20"/>
      <c r="J132" s="20"/>
      <c r="K132" s="32"/>
      <c r="L132" s="20">
        <v>78463</v>
      </c>
      <c r="M132" s="20">
        <v>46552.7</v>
      </c>
      <c r="N132" s="40">
        <f t="shared" si="146"/>
        <v>59.330767368058822</v>
      </c>
    </row>
    <row r="133" spans="1:14" x14ac:dyDescent="0.25">
      <c r="A133" s="64" t="s">
        <v>42</v>
      </c>
      <c r="B133" s="65"/>
      <c r="C133" s="40">
        <f t="shared" ref="C133:C136" si="161">I133+L133+F133</f>
        <v>2808.4</v>
      </c>
      <c r="D133" s="40">
        <f t="shared" ref="D133:D136" si="162">J133+M133+G133</f>
        <v>1651</v>
      </c>
      <c r="E133" s="40">
        <f t="shared" si="160"/>
        <v>58.787921948440392</v>
      </c>
      <c r="F133" s="20"/>
      <c r="G133" s="20"/>
      <c r="H133" s="32"/>
      <c r="I133" s="20"/>
      <c r="J133" s="20"/>
      <c r="K133" s="32"/>
      <c r="L133" s="20">
        <v>2808.4</v>
      </c>
      <c r="M133" s="20">
        <v>1651</v>
      </c>
      <c r="N133" s="40">
        <f t="shared" si="146"/>
        <v>58.787921948440392</v>
      </c>
    </row>
    <row r="134" spans="1:14" ht="30.75" customHeight="1" x14ac:dyDescent="0.25">
      <c r="A134" s="64" t="s">
        <v>43</v>
      </c>
      <c r="B134" s="65"/>
      <c r="C134" s="40">
        <f t="shared" si="161"/>
        <v>1694.5</v>
      </c>
      <c r="D134" s="40">
        <f t="shared" si="162"/>
        <v>594.9</v>
      </c>
      <c r="E134" s="40">
        <f t="shared" si="160"/>
        <v>35.107701386839771</v>
      </c>
      <c r="F134" s="20"/>
      <c r="G134" s="20"/>
      <c r="H134" s="32"/>
      <c r="I134" s="20"/>
      <c r="J134" s="20"/>
      <c r="K134" s="32"/>
      <c r="L134" s="20">
        <v>1694.5</v>
      </c>
      <c r="M134" s="20">
        <v>594.9</v>
      </c>
      <c r="N134" s="40">
        <f t="shared" si="146"/>
        <v>35.107701386839771</v>
      </c>
    </row>
    <row r="135" spans="1:14" ht="33.75" customHeight="1" x14ac:dyDescent="0.25">
      <c r="A135" s="64" t="s">
        <v>55</v>
      </c>
      <c r="B135" s="65"/>
      <c r="C135" s="40">
        <f t="shared" si="161"/>
        <v>50</v>
      </c>
      <c r="D135" s="40">
        <f t="shared" si="162"/>
        <v>41.2</v>
      </c>
      <c r="E135" s="32">
        <f>D135/C135*100</f>
        <v>82.4</v>
      </c>
      <c r="F135" s="20"/>
      <c r="G135" s="20"/>
      <c r="H135" s="32"/>
      <c r="I135" s="20"/>
      <c r="J135" s="20"/>
      <c r="K135" s="32"/>
      <c r="L135" s="20">
        <v>50</v>
      </c>
      <c r="M135" s="20">
        <v>41.2</v>
      </c>
      <c r="N135" s="32">
        <f>M135/L135*100</f>
        <v>82.4</v>
      </c>
    </row>
    <row r="136" spans="1:14" ht="18.75" customHeight="1" x14ac:dyDescent="0.25">
      <c r="A136" s="64" t="s">
        <v>36</v>
      </c>
      <c r="B136" s="65"/>
      <c r="C136" s="40">
        <f t="shared" si="161"/>
        <v>227.2</v>
      </c>
      <c r="D136" s="40">
        <f t="shared" si="162"/>
        <v>203.6</v>
      </c>
      <c r="E136" s="40">
        <f t="shared" si="160"/>
        <v>89.612676056338032</v>
      </c>
      <c r="F136" s="20"/>
      <c r="G136" s="20"/>
      <c r="H136" s="32"/>
      <c r="I136" s="20"/>
      <c r="J136" s="20"/>
      <c r="K136" s="32"/>
      <c r="L136" s="20">
        <v>227.2</v>
      </c>
      <c r="M136" s="20">
        <v>203.6</v>
      </c>
      <c r="N136" s="40">
        <f t="shared" si="146"/>
        <v>89.612676056338032</v>
      </c>
    </row>
    <row r="137" spans="1:14" x14ac:dyDescent="0.25">
      <c r="A137" s="62" t="s">
        <v>37</v>
      </c>
      <c r="B137" s="63"/>
      <c r="C137" s="41">
        <f>SUM(C132:C136)</f>
        <v>83243.099999999991</v>
      </c>
      <c r="D137" s="41">
        <f>SUM(D132:D136)</f>
        <v>49043.399999999994</v>
      </c>
      <c r="E137" s="41">
        <f t="shared" si="160"/>
        <v>58.915874108484665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83243.099999999991</v>
      </c>
      <c r="M137" s="41">
        <f t="shared" si="165"/>
        <v>49043.399999999994</v>
      </c>
      <c r="N137" s="41">
        <f t="shared" si="146"/>
        <v>58.915874108484665</v>
      </c>
    </row>
    <row r="138" spans="1:14" ht="15.75" customHeight="1" x14ac:dyDescent="0.25">
      <c r="A138" s="69" t="s">
        <v>56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1"/>
    </row>
    <row r="139" spans="1:14" x14ac:dyDescent="0.25">
      <c r="A139" s="72" t="s">
        <v>36</v>
      </c>
      <c r="B139" s="65"/>
      <c r="C139" s="32">
        <f t="shared" ref="C139" si="166">I139+L139+F139</f>
        <v>600</v>
      </c>
      <c r="D139" s="32">
        <f t="shared" ref="D139" si="167">J139+M139+G139</f>
        <v>600</v>
      </c>
      <c r="E139" s="32">
        <f t="shared" ref="E139:E140" si="168">D139/C139*100</f>
        <v>100</v>
      </c>
      <c r="F139" s="14"/>
      <c r="G139" s="14"/>
      <c r="H139" s="32"/>
      <c r="I139" s="14"/>
      <c r="J139" s="14"/>
      <c r="K139" s="32"/>
      <c r="L139" s="14">
        <v>600</v>
      </c>
      <c r="M139" s="14">
        <v>600</v>
      </c>
      <c r="N139" s="32">
        <f t="shared" si="146"/>
        <v>100</v>
      </c>
    </row>
    <row r="140" spans="1:14" x14ac:dyDescent="0.25">
      <c r="A140" s="62" t="s">
        <v>37</v>
      </c>
      <c r="B140" s="63"/>
      <c r="C140" s="33">
        <f>C139</f>
        <v>600</v>
      </c>
      <c r="D140" s="33">
        <f>D139</f>
        <v>600</v>
      </c>
      <c r="E140" s="33">
        <f t="shared" si="168"/>
        <v>100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600</v>
      </c>
      <c r="N140" s="33">
        <f t="shared" si="146"/>
        <v>100</v>
      </c>
    </row>
    <row r="141" spans="1:14" ht="15.75" hidden="1" customHeight="1" x14ac:dyDescent="0.25">
      <c r="A141" s="69" t="s">
        <v>57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ht="15.6" hidden="1" x14ac:dyDescent="0.3">
      <c r="A142" s="72" t="s">
        <v>36</v>
      </c>
      <c r="B142" s="65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2" t="s">
        <v>41</v>
      </c>
      <c r="B143" s="65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4" t="s">
        <v>55</v>
      </c>
      <c r="B144" s="65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62" t="s">
        <v>37</v>
      </c>
      <c r="B145" s="63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77" t="s">
        <v>58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9"/>
    </row>
    <row r="147" spans="1:14" x14ac:dyDescent="0.25">
      <c r="A147" s="72" t="s">
        <v>36</v>
      </c>
      <c r="B147" s="65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2" t="s">
        <v>41</v>
      </c>
      <c r="B148" s="65"/>
      <c r="C148" s="32">
        <f t="shared" si="178"/>
        <v>5879.1</v>
      </c>
      <c r="D148" s="32">
        <f t="shared" si="179"/>
        <v>4635.6000000000004</v>
      </c>
      <c r="E148" s="32">
        <f t="shared" si="180"/>
        <v>78.848803388273708</v>
      </c>
      <c r="F148" s="14"/>
      <c r="G148" s="14"/>
      <c r="H148" s="32"/>
      <c r="I148" s="14"/>
      <c r="J148" s="14"/>
      <c r="K148" s="32"/>
      <c r="L148" s="14">
        <v>5879.1</v>
      </c>
      <c r="M148" s="14">
        <v>4635.6000000000004</v>
      </c>
      <c r="N148" s="32">
        <f t="shared" si="146"/>
        <v>78.848803388273708</v>
      </c>
    </row>
    <row r="149" spans="1:14" x14ac:dyDescent="0.25">
      <c r="A149" s="64" t="s">
        <v>42</v>
      </c>
      <c r="B149" s="65"/>
      <c r="C149" s="32">
        <f t="shared" si="178"/>
        <v>413.4</v>
      </c>
      <c r="D149" s="32">
        <f t="shared" si="179"/>
        <v>144.1</v>
      </c>
      <c r="E149" s="32">
        <f t="shared" si="180"/>
        <v>34.857281083696179</v>
      </c>
      <c r="F149" s="14"/>
      <c r="G149" s="14"/>
      <c r="H149" s="32"/>
      <c r="I149" s="14"/>
      <c r="J149" s="14"/>
      <c r="K149" s="32"/>
      <c r="L149" s="14">
        <v>413.4</v>
      </c>
      <c r="M149" s="14">
        <v>144.1</v>
      </c>
      <c r="N149" s="32">
        <f t="shared" si="146"/>
        <v>34.857281083696179</v>
      </c>
    </row>
    <row r="150" spans="1:14" ht="33.75" customHeight="1" x14ac:dyDescent="0.25">
      <c r="A150" s="64" t="s">
        <v>43</v>
      </c>
      <c r="B150" s="65"/>
      <c r="C150" s="32">
        <f t="shared" si="178"/>
        <v>2110.6999999999998</v>
      </c>
      <c r="D150" s="32">
        <f t="shared" si="179"/>
        <v>367.9</v>
      </c>
      <c r="E150" s="32">
        <f t="shared" si="180"/>
        <v>17.430236414459657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367.9</v>
      </c>
      <c r="N150" s="32">
        <f t="shared" si="146"/>
        <v>17.430236414459657</v>
      </c>
    </row>
    <row r="151" spans="1:14" x14ac:dyDescent="0.25">
      <c r="A151" s="62" t="s">
        <v>37</v>
      </c>
      <c r="B151" s="63"/>
      <c r="C151" s="33">
        <f>C147+C148+C149+C150</f>
        <v>8503.2000000000007</v>
      </c>
      <c r="D151" s="33">
        <f>D147+D148+D149+D150</f>
        <v>5147.6000000000004</v>
      </c>
      <c r="E151" s="33">
        <f t="shared" si="180"/>
        <v>60.537209521121461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8503.2000000000007</v>
      </c>
      <c r="M151" s="33">
        <f>SUM(M147:M150)</f>
        <v>5147.6000000000004</v>
      </c>
      <c r="N151" s="33">
        <f t="shared" si="146"/>
        <v>60.537209521121461</v>
      </c>
    </row>
    <row r="152" spans="1:14" ht="15.75" hidden="1" customHeight="1" x14ac:dyDescent="0.25">
      <c r="A152" s="69" t="s">
        <v>59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1"/>
    </row>
    <row r="153" spans="1:14" hidden="1" x14ac:dyDescent="0.25">
      <c r="A153" s="72" t="s">
        <v>36</v>
      </c>
      <c r="B153" s="65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4" t="s">
        <v>42</v>
      </c>
      <c r="B154" s="65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4" t="s">
        <v>55</v>
      </c>
      <c r="B155" s="65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62" t="s">
        <v>37</v>
      </c>
      <c r="B156" s="63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9" t="s">
        <v>60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1"/>
    </row>
    <row r="158" spans="1:14" ht="15.75" hidden="1" customHeight="1" x14ac:dyDescent="0.25">
      <c r="A158" s="72" t="s">
        <v>36</v>
      </c>
      <c r="B158" s="65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62" t="s">
        <v>37</v>
      </c>
      <c r="B159" s="63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idden="1" x14ac:dyDescent="0.25">
      <c r="A161" s="72" t="s">
        <v>36</v>
      </c>
      <c r="B161" s="65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80" t="s">
        <v>50</v>
      </c>
      <c r="B163" s="63"/>
      <c r="C163" s="46">
        <f>C137+C140+C145+C151+C156+C159+C162</f>
        <v>92346.299999999988</v>
      </c>
      <c r="D163" s="46">
        <f>D137+D140+D145+D151+D156+D159+D162</f>
        <v>54790.999999999993</v>
      </c>
      <c r="E163" s="46">
        <f t="shared" si="195"/>
        <v>59.332101015416974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92346.299999999988</v>
      </c>
      <c r="M163" s="46">
        <f>M137+M140+M145+M151+M156+M159+M162</f>
        <v>54790.999999999993</v>
      </c>
      <c r="N163" s="44">
        <f t="shared" si="146"/>
        <v>59.332101015416974</v>
      </c>
    </row>
    <row r="164" spans="1:14" ht="20.25" customHeight="1" x14ac:dyDescent="0.35">
      <c r="A164" s="54" t="s">
        <v>23</v>
      </c>
      <c r="B164" s="73" t="s">
        <v>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5"/>
    </row>
    <row r="165" spans="1:14" ht="15.75" customHeight="1" x14ac:dyDescent="0.25">
      <c r="A165" s="77" t="s">
        <v>62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9"/>
    </row>
    <row r="166" spans="1:14" x14ac:dyDescent="0.25">
      <c r="A166" s="64" t="s">
        <v>42</v>
      </c>
      <c r="B166" s="65"/>
      <c r="C166" s="40">
        <f>F166+I166+L166</f>
        <v>4036.6</v>
      </c>
      <c r="D166" s="40">
        <f>G166+J166+M166</f>
        <v>2258.6999999999998</v>
      </c>
      <c r="E166" s="40">
        <f t="shared" ref="E166:E167" si="198">D166/C166*100</f>
        <v>55.955507109944016</v>
      </c>
      <c r="F166" s="20"/>
      <c r="G166" s="20"/>
      <c r="H166" s="32"/>
      <c r="I166" s="20"/>
      <c r="J166" s="20"/>
      <c r="K166" s="32"/>
      <c r="L166" s="20">
        <v>4036.6</v>
      </c>
      <c r="M166" s="20">
        <v>2258.6999999999998</v>
      </c>
      <c r="N166" s="40">
        <f t="shared" si="146"/>
        <v>55.955507109944016</v>
      </c>
    </row>
    <row r="167" spans="1:14" x14ac:dyDescent="0.25">
      <c r="A167" s="80" t="s">
        <v>31</v>
      </c>
      <c r="B167" s="81"/>
      <c r="C167" s="41">
        <f>C166</f>
        <v>4036.6</v>
      </c>
      <c r="D167" s="41">
        <f>D166</f>
        <v>2258.6999999999998</v>
      </c>
      <c r="E167" s="41">
        <f t="shared" si="198"/>
        <v>55.955507109944016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4036.6</v>
      </c>
      <c r="M167" s="41">
        <f>SUM(M166)</f>
        <v>2258.6999999999998</v>
      </c>
      <c r="N167" s="41">
        <f t="shared" si="146"/>
        <v>55.955507109944016</v>
      </c>
    </row>
    <row r="168" spans="1:14" ht="15.75" customHeight="1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128470.20000000001</v>
      </c>
      <c r="D169" s="40">
        <f>G169+J169+M169</f>
        <v>86366.8</v>
      </c>
      <c r="E169" s="40">
        <f t="shared" ref="E169:E170" si="201">D169/C169*100</f>
        <v>67.227107920747372</v>
      </c>
      <c r="F169" s="20">
        <v>3634.9</v>
      </c>
      <c r="G169" s="20">
        <v>3634.9</v>
      </c>
      <c r="H169" s="40">
        <f t="shared" ref="H169:H170" si="202">G169/F169*100</f>
        <v>100</v>
      </c>
      <c r="I169" s="20">
        <v>14902.7</v>
      </c>
      <c r="J169" s="20">
        <v>11706.4</v>
      </c>
      <c r="K169" s="40">
        <f t="shared" ref="K169:K170" si="203">J169/I169*100</f>
        <v>78.552208660175665</v>
      </c>
      <c r="L169" s="20">
        <v>109932.6</v>
      </c>
      <c r="M169" s="20">
        <v>71025.5</v>
      </c>
      <c r="N169" s="47">
        <f t="shared" si="146"/>
        <v>64.608223584268899</v>
      </c>
    </row>
    <row r="170" spans="1:14" x14ac:dyDescent="0.25">
      <c r="A170" s="85" t="s">
        <v>31</v>
      </c>
      <c r="B170" s="86"/>
      <c r="C170" s="41">
        <f>C169</f>
        <v>128470.20000000001</v>
      </c>
      <c r="D170" s="41">
        <f>D169</f>
        <v>86366.8</v>
      </c>
      <c r="E170" s="41">
        <f t="shared" si="201"/>
        <v>67.227107920747372</v>
      </c>
      <c r="F170" s="41">
        <f t="shared" ref="F170:G170" si="204">F169</f>
        <v>3634.9</v>
      </c>
      <c r="G170" s="41">
        <f t="shared" si="204"/>
        <v>3634.9</v>
      </c>
      <c r="H170" s="40">
        <f t="shared" si="202"/>
        <v>100</v>
      </c>
      <c r="I170" s="41">
        <f t="shared" ref="I170:J170" si="205">I169</f>
        <v>14902.7</v>
      </c>
      <c r="J170" s="41">
        <f t="shared" si="205"/>
        <v>11706.4</v>
      </c>
      <c r="K170" s="32">
        <f t="shared" si="203"/>
        <v>78.552208660175665</v>
      </c>
      <c r="L170" s="41">
        <f>SUM(L169)</f>
        <v>109932.6</v>
      </c>
      <c r="M170" s="41">
        <f>SUM(M169)</f>
        <v>71025.5</v>
      </c>
      <c r="N170" s="41">
        <f t="shared" ref="N170" si="206">M170/L170*100</f>
        <v>64.608223584268899</v>
      </c>
    </row>
    <row r="171" spans="1:14" ht="15.75" customHeight="1" x14ac:dyDescent="0.25">
      <c r="A171" s="77" t="s">
        <v>64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3">
        <f>F172+I172+L172</f>
        <v>7897.7</v>
      </c>
      <c r="D172" s="43">
        <f>G172+J172+M172</f>
        <v>4074.7</v>
      </c>
      <c r="E172" s="43">
        <f t="shared" ref="E172:E173" si="207">D172/C172*100</f>
        <v>51.593501905618091</v>
      </c>
      <c r="F172" s="25">
        <v>370.9</v>
      </c>
      <c r="G172" s="25">
        <v>370.9</v>
      </c>
      <c r="H172" s="43">
        <f t="shared" ref="H172:H173" si="208">G172/F172*100</f>
        <v>100</v>
      </c>
      <c r="I172" s="25">
        <v>104.6</v>
      </c>
      <c r="J172" s="25">
        <v>104.6</v>
      </c>
      <c r="K172" s="43">
        <f t="shared" ref="K172:K173" si="209">J172/I172*100</f>
        <v>100</v>
      </c>
      <c r="L172" s="25">
        <v>7422.2</v>
      </c>
      <c r="M172" s="25">
        <v>3599.2</v>
      </c>
      <c r="N172" s="43">
        <f t="shared" si="146"/>
        <v>48.49236075557112</v>
      </c>
    </row>
    <row r="173" spans="1:14" x14ac:dyDescent="0.25">
      <c r="A173" s="85" t="s">
        <v>31</v>
      </c>
      <c r="B173" s="86"/>
      <c r="C173" s="44">
        <f>C172</f>
        <v>7897.7</v>
      </c>
      <c r="D173" s="44">
        <f>D172</f>
        <v>4074.7</v>
      </c>
      <c r="E173" s="44">
        <f t="shared" si="207"/>
        <v>51.593501905618091</v>
      </c>
      <c r="F173" s="44">
        <f>F172</f>
        <v>370.9</v>
      </c>
      <c r="G173" s="44">
        <f t="shared" ref="G173" si="210">G172</f>
        <v>370.9</v>
      </c>
      <c r="H173" s="43">
        <f t="shared" si="208"/>
        <v>100</v>
      </c>
      <c r="I173" s="44">
        <f t="shared" ref="I173:J173" si="211">I172</f>
        <v>104.6</v>
      </c>
      <c r="J173" s="44">
        <f t="shared" si="211"/>
        <v>104.6</v>
      </c>
      <c r="K173" s="43">
        <f t="shared" si="209"/>
        <v>100</v>
      </c>
      <c r="L173" s="44">
        <f>SUM(L172)</f>
        <v>7422.2</v>
      </c>
      <c r="M173" s="44">
        <f>SUM(M172)</f>
        <v>3599.2</v>
      </c>
      <c r="N173" s="44">
        <f t="shared" si="146"/>
        <v>48.49236075557112</v>
      </c>
    </row>
    <row r="174" spans="1:14" ht="15.75" customHeight="1" x14ac:dyDescent="0.25">
      <c r="A174" s="69" t="s">
        <v>65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1"/>
    </row>
    <row r="175" spans="1:14" x14ac:dyDescent="0.25">
      <c r="A175" s="64" t="s">
        <v>42</v>
      </c>
      <c r="B175" s="65"/>
      <c r="C175" s="43">
        <f>F175+I175+L175</f>
        <v>7415</v>
      </c>
      <c r="D175" s="43">
        <f>G175+J175+M175</f>
        <v>3725.8</v>
      </c>
      <c r="E175" s="43">
        <f t="shared" ref="E175:E176" si="212">D175/C175*100</f>
        <v>50.246797033041133</v>
      </c>
      <c r="F175" s="25"/>
      <c r="G175" s="25"/>
      <c r="H175" s="32"/>
      <c r="I175" s="25"/>
      <c r="J175" s="25"/>
      <c r="K175" s="32"/>
      <c r="L175" s="25">
        <v>7415</v>
      </c>
      <c r="M175" s="25">
        <v>3725.8</v>
      </c>
      <c r="N175" s="43">
        <f t="shared" si="146"/>
        <v>50.246797033041133</v>
      </c>
    </row>
    <row r="176" spans="1:14" ht="15.75" customHeight="1" x14ac:dyDescent="0.25">
      <c r="A176" s="80" t="s">
        <v>31</v>
      </c>
      <c r="B176" s="81"/>
      <c r="C176" s="44">
        <f>C175</f>
        <v>7415</v>
      </c>
      <c r="D176" s="44">
        <f>D175</f>
        <v>3725.8</v>
      </c>
      <c r="E176" s="44">
        <f t="shared" si="212"/>
        <v>50.246797033041133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3725.8</v>
      </c>
      <c r="N176" s="44">
        <f t="shared" si="146"/>
        <v>50.246797033041133</v>
      </c>
    </row>
    <row r="177" spans="1:14" ht="15.75" customHeight="1" x14ac:dyDescent="0.25">
      <c r="A177" s="77" t="s">
        <v>66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9"/>
    </row>
    <row r="178" spans="1:14" x14ac:dyDescent="0.25">
      <c r="A178" s="64" t="s">
        <v>42</v>
      </c>
      <c r="B178" s="65"/>
      <c r="C178" s="40">
        <f>F178+I178+L178</f>
        <v>18885.400000000001</v>
      </c>
      <c r="D178" s="40">
        <f>G178+J178+M178</f>
        <v>10781.7</v>
      </c>
      <c r="E178" s="40">
        <f t="shared" ref="E178:E179" si="215">D178/C178*100</f>
        <v>57.090133118705452</v>
      </c>
      <c r="F178" s="20"/>
      <c r="G178" s="20"/>
      <c r="H178" s="32"/>
      <c r="I178" s="20"/>
      <c r="J178" s="20"/>
      <c r="K178" s="32"/>
      <c r="L178" s="20">
        <v>18885.400000000001</v>
      </c>
      <c r="M178" s="20">
        <v>10781.7</v>
      </c>
      <c r="N178" s="40">
        <f t="shared" si="146"/>
        <v>57.090133118705452</v>
      </c>
    </row>
    <row r="179" spans="1:14" x14ac:dyDescent="0.25">
      <c r="A179" s="85" t="s">
        <v>31</v>
      </c>
      <c r="B179" s="86"/>
      <c r="C179" s="41">
        <f>C178</f>
        <v>18885.400000000001</v>
      </c>
      <c r="D179" s="41">
        <f>D178</f>
        <v>10781.7</v>
      </c>
      <c r="E179" s="41">
        <f t="shared" si="215"/>
        <v>57.090133118705452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18885.400000000001</v>
      </c>
      <c r="M179" s="41">
        <f>SUM(M178)</f>
        <v>10781.7</v>
      </c>
      <c r="N179" s="41">
        <f t="shared" si="146"/>
        <v>57.090133118705452</v>
      </c>
    </row>
    <row r="180" spans="1:14" ht="15.75" customHeight="1" x14ac:dyDescent="0.25">
      <c r="A180" s="69" t="s">
        <v>67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1"/>
    </row>
    <row r="181" spans="1:14" x14ac:dyDescent="0.25">
      <c r="A181" s="64" t="s">
        <v>42</v>
      </c>
      <c r="B181" s="65"/>
      <c r="C181" s="40">
        <f>F181+I181+L181</f>
        <v>2200</v>
      </c>
      <c r="D181" s="40">
        <f>G181+J181+M181</f>
        <v>1581.7</v>
      </c>
      <c r="E181" s="40">
        <f t="shared" ref="E181:E183" si="218">D181/C181*100</f>
        <v>71.895454545454555</v>
      </c>
      <c r="F181" s="20"/>
      <c r="G181" s="20"/>
      <c r="H181" s="32"/>
      <c r="I181" s="20"/>
      <c r="J181" s="20"/>
      <c r="K181" s="32"/>
      <c r="L181" s="20">
        <v>2200</v>
      </c>
      <c r="M181" s="20">
        <v>1581.7</v>
      </c>
      <c r="N181" s="40">
        <f t="shared" ref="N181:N241" si="219">M181/L181*100</f>
        <v>71.895454545454555</v>
      </c>
    </row>
    <row r="182" spans="1:14" x14ac:dyDescent="0.25">
      <c r="A182" s="85" t="s">
        <v>31</v>
      </c>
      <c r="B182" s="86"/>
      <c r="C182" s="41">
        <f>F182+I182+L182</f>
        <v>2200</v>
      </c>
      <c r="D182" s="41">
        <f>G182+J182+M182</f>
        <v>1581.7</v>
      </c>
      <c r="E182" s="41">
        <f t="shared" si="218"/>
        <v>71.895454545454555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1581.7</v>
      </c>
      <c r="N182" s="40">
        <f t="shared" si="219"/>
        <v>71.895454545454555</v>
      </c>
    </row>
    <row r="183" spans="1:14" x14ac:dyDescent="0.25">
      <c r="A183" s="85" t="s">
        <v>50</v>
      </c>
      <c r="B183" s="87"/>
      <c r="C183" s="42">
        <f>C167+C170+C173+C176+C182+C179</f>
        <v>168904.90000000002</v>
      </c>
      <c r="D183" s="42">
        <f>D167+D170+D173+D176+D182+D179</f>
        <v>108789.4</v>
      </c>
      <c r="E183" s="42">
        <f t="shared" si="218"/>
        <v>64.408670204357591</v>
      </c>
      <c r="F183" s="42">
        <f>F167+F170+F173+F176+F182+F179</f>
        <v>4005.8</v>
      </c>
      <c r="G183" s="42">
        <f>G167+G170+G173+G176+G182+G179</f>
        <v>4005.8</v>
      </c>
      <c r="H183" s="41">
        <f t="shared" ref="H183" si="222">G183/F183*100</f>
        <v>100</v>
      </c>
      <c r="I183" s="42">
        <f>I167+I170+I173+I176+I182+I179</f>
        <v>15007.300000000001</v>
      </c>
      <c r="J183" s="42">
        <f>J167+J170+J173+J176+J182+J179</f>
        <v>11811</v>
      </c>
      <c r="K183" s="42">
        <f t="shared" ref="K183" si="223">J183/I183*100</f>
        <v>78.701698506726729</v>
      </c>
      <c r="L183" s="42">
        <f>L167+L170+L173+L176+L182+L179</f>
        <v>149891.80000000002</v>
      </c>
      <c r="M183" s="42">
        <f>M167+M170+M173+M176+M182+M179</f>
        <v>92972.599999999991</v>
      </c>
      <c r="N183" s="41">
        <f t="shared" si="219"/>
        <v>62.026475097370223</v>
      </c>
    </row>
    <row r="184" spans="1:14" s="11" customFormat="1" ht="27.75" customHeight="1" x14ac:dyDescent="0.35">
      <c r="A184" s="54" t="s">
        <v>24</v>
      </c>
      <c r="B184" s="73" t="s">
        <v>9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5"/>
    </row>
    <row r="185" spans="1:14" ht="15.75" customHeight="1" x14ac:dyDescent="0.25">
      <c r="A185" s="69" t="s">
        <v>68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1"/>
    </row>
    <row r="186" spans="1:14" ht="30" customHeight="1" x14ac:dyDescent="0.25">
      <c r="A186" s="64" t="s">
        <v>43</v>
      </c>
      <c r="B186" s="65"/>
      <c r="C186" s="40">
        <f>F186+I186+L186</f>
        <v>3806.5</v>
      </c>
      <c r="D186" s="40">
        <f>G186+J186+M186</f>
        <v>2209.1999999999998</v>
      </c>
      <c r="E186" s="40">
        <f>H186+K186+N186</f>
        <v>58.037567319059505</v>
      </c>
      <c r="F186" s="20"/>
      <c r="G186" s="20"/>
      <c r="H186" s="32"/>
      <c r="I186" s="20"/>
      <c r="J186" s="20"/>
      <c r="K186" s="32"/>
      <c r="L186" s="20">
        <v>3806.5</v>
      </c>
      <c r="M186" s="20">
        <v>2209.1999999999998</v>
      </c>
      <c r="N186" s="40">
        <f t="shared" si="219"/>
        <v>58.037567319059505</v>
      </c>
    </row>
    <row r="187" spans="1:14" x14ac:dyDescent="0.25">
      <c r="A187" s="85" t="s">
        <v>31</v>
      </c>
      <c r="B187" s="86"/>
      <c r="C187" s="41">
        <f>C186</f>
        <v>3806.5</v>
      </c>
      <c r="D187" s="41">
        <f>D186</f>
        <v>2209.1999999999998</v>
      </c>
      <c r="E187" s="40">
        <f t="shared" ref="E187" si="224">D187/C187*100</f>
        <v>58.037567319059505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3806.5</v>
      </c>
      <c r="M187" s="41">
        <f>SUM(M186)</f>
        <v>2209.1999999999998</v>
      </c>
      <c r="N187" s="41">
        <f t="shared" si="219"/>
        <v>58.037567319059505</v>
      </c>
    </row>
    <row r="188" spans="1:14" ht="15.75" hidden="1" customHeight="1" x14ac:dyDescent="0.25">
      <c r="A188" s="77" t="s">
        <v>69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9"/>
    </row>
    <row r="189" spans="1:14" hidden="1" x14ac:dyDescent="0.25">
      <c r="A189" s="72" t="s">
        <v>36</v>
      </c>
      <c r="B189" s="65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4" t="s">
        <v>43</v>
      </c>
      <c r="B190" s="65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85" t="s">
        <v>31</v>
      </c>
      <c r="B191" s="86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77" t="s">
        <v>70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9"/>
    </row>
    <row r="193" spans="1:14" x14ac:dyDescent="0.25">
      <c r="A193" s="72" t="s">
        <v>36</v>
      </c>
      <c r="B193" s="65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4" t="s">
        <v>43</v>
      </c>
      <c r="B194" s="65"/>
      <c r="C194" s="40">
        <f t="shared" si="232"/>
        <v>247588.80000000002</v>
      </c>
      <c r="D194" s="40">
        <f t="shared" si="232"/>
        <v>131542.1</v>
      </c>
      <c r="E194" s="40">
        <f t="shared" ref="E194:E195" si="233">D194/C194*100</f>
        <v>53.129261097432511</v>
      </c>
      <c r="F194" s="20"/>
      <c r="G194" s="20"/>
      <c r="H194" s="32"/>
      <c r="I194" s="20">
        <v>4524.2</v>
      </c>
      <c r="J194" s="20">
        <v>1682.6</v>
      </c>
      <c r="K194" s="40">
        <f t="shared" ref="K194:K195" si="234">J194/I194*100</f>
        <v>37.191105609831574</v>
      </c>
      <c r="L194" s="20">
        <v>243064.6</v>
      </c>
      <c r="M194" s="20">
        <v>129859.5</v>
      </c>
      <c r="N194" s="40">
        <f t="shared" si="219"/>
        <v>53.425920516603412</v>
      </c>
    </row>
    <row r="195" spans="1:14" ht="18.75" customHeight="1" x14ac:dyDescent="0.25">
      <c r="A195" s="80" t="s">
        <v>31</v>
      </c>
      <c r="B195" s="81"/>
      <c r="C195" s="41">
        <f>C193+C194</f>
        <v>293138.80000000005</v>
      </c>
      <c r="D195" s="41">
        <f>D193+D194</f>
        <v>131542.1</v>
      </c>
      <c r="E195" s="40">
        <f t="shared" si="233"/>
        <v>44.873657120790554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4524.2</v>
      </c>
      <c r="J195" s="41">
        <f>J193+J194</f>
        <v>1682.6</v>
      </c>
      <c r="K195" s="32">
        <f t="shared" si="234"/>
        <v>37.191105609831574</v>
      </c>
      <c r="L195" s="41">
        <f>L193+L194</f>
        <v>288614.59999999998</v>
      </c>
      <c r="M195" s="41">
        <f>M193+M194</f>
        <v>129859.5</v>
      </c>
      <c r="N195" s="41">
        <f t="shared" ref="N195" si="236">M195/L195*100</f>
        <v>44.994085538292246</v>
      </c>
    </row>
    <row r="196" spans="1:14" ht="15.75" customHeight="1" x14ac:dyDescent="0.25">
      <c r="A196" s="69" t="s">
        <v>71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1"/>
    </row>
    <row r="197" spans="1:14" ht="31.5" customHeight="1" x14ac:dyDescent="0.25">
      <c r="A197" s="64" t="s">
        <v>43</v>
      </c>
      <c r="B197" s="65"/>
      <c r="C197" s="40">
        <f>F197+I197+L197</f>
        <v>4193.6000000000004</v>
      </c>
      <c r="D197" s="40">
        <f>G197+J197+M197</f>
        <v>2288.3000000000002</v>
      </c>
      <c r="E197" s="40">
        <f t="shared" ref="E197:E198" si="237">D197/C197*100</f>
        <v>54.566482258679891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2288.3000000000002</v>
      </c>
      <c r="N197" s="40">
        <f t="shared" si="219"/>
        <v>54.566482258679891</v>
      </c>
    </row>
    <row r="198" spans="1:14" x14ac:dyDescent="0.25">
      <c r="A198" s="80" t="s">
        <v>31</v>
      </c>
      <c r="B198" s="81"/>
      <c r="C198" s="41">
        <f>C197</f>
        <v>4193.6000000000004</v>
      </c>
      <c r="D198" s="41">
        <f>D197</f>
        <v>2288.3000000000002</v>
      </c>
      <c r="E198" s="41">
        <f t="shared" si="237"/>
        <v>54.566482258679891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2288.3000000000002</v>
      </c>
      <c r="N198" s="41">
        <f t="shared" si="219"/>
        <v>54.566482258679891</v>
      </c>
    </row>
    <row r="199" spans="1:14" ht="28.5" customHeight="1" x14ac:dyDescent="0.25">
      <c r="A199" s="69" t="s">
        <v>72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1700</v>
      </c>
      <c r="D200" s="40">
        <f>G200+J200+M200</f>
        <v>1435.7</v>
      </c>
      <c r="E200" s="40">
        <f t="shared" ref="E200" si="240">D200/C200*100</f>
        <v>84.452941176470588</v>
      </c>
      <c r="F200" s="20"/>
      <c r="G200" s="20"/>
      <c r="H200" s="32"/>
      <c r="I200" s="20"/>
      <c r="J200" s="20"/>
      <c r="K200" s="32"/>
      <c r="L200" s="20">
        <v>1700</v>
      </c>
      <c r="M200" s="20">
        <v>1435.7</v>
      </c>
      <c r="N200" s="40">
        <f t="shared" si="219"/>
        <v>84.452941176470588</v>
      </c>
    </row>
    <row r="201" spans="1:14" x14ac:dyDescent="0.25">
      <c r="A201" s="85" t="s">
        <v>31</v>
      </c>
      <c r="B201" s="86"/>
      <c r="C201" s="41">
        <f>C200</f>
        <v>1700</v>
      </c>
      <c r="D201" s="41">
        <f t="shared" ref="D201:M201" si="241">D200</f>
        <v>1435.7</v>
      </c>
      <c r="E201" s="41">
        <f t="shared" si="241"/>
        <v>84.452941176470588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1700</v>
      </c>
      <c r="M201" s="41">
        <f t="shared" si="241"/>
        <v>1435.7</v>
      </c>
      <c r="N201" s="41">
        <f>M201/L201*100</f>
        <v>84.452941176470588</v>
      </c>
    </row>
    <row r="202" spans="1:14" x14ac:dyDescent="0.25">
      <c r="A202" s="69" t="s">
        <v>136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4500</v>
      </c>
      <c r="D203" s="40">
        <f>G203+J203+M203</f>
        <v>3000</v>
      </c>
      <c r="E203" s="40">
        <f t="shared" ref="E203:E204" si="242">D203/C203*100</f>
        <v>66.666666666666657</v>
      </c>
      <c r="F203" s="20"/>
      <c r="G203" s="20"/>
      <c r="H203" s="32"/>
      <c r="I203" s="20"/>
      <c r="J203" s="20"/>
      <c r="K203" s="32"/>
      <c r="L203" s="20">
        <v>4500</v>
      </c>
      <c r="M203" s="20">
        <v>3000</v>
      </c>
      <c r="N203" s="40">
        <f t="shared" si="219"/>
        <v>66.666666666666657</v>
      </c>
    </row>
    <row r="204" spans="1:14" x14ac:dyDescent="0.25">
      <c r="A204" s="85" t="s">
        <v>31</v>
      </c>
      <c r="B204" s="86"/>
      <c r="C204" s="41">
        <f>C203</f>
        <v>4500</v>
      </c>
      <c r="D204" s="41">
        <f t="shared" ref="D204:M204" si="243">D203</f>
        <v>3000</v>
      </c>
      <c r="E204" s="40">
        <f t="shared" si="242"/>
        <v>66.666666666666657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3000</v>
      </c>
      <c r="N204" s="40">
        <f t="shared" si="219"/>
        <v>66.666666666666657</v>
      </c>
    </row>
    <row r="205" spans="1:14" x14ac:dyDescent="0.25">
      <c r="A205" s="85" t="s">
        <v>50</v>
      </c>
      <c r="B205" s="87"/>
      <c r="C205" s="42">
        <f t="shared" ref="C205:M205" si="244">C187+C191+C195+C198+C201+C204</f>
        <v>307338.90000000002</v>
      </c>
      <c r="D205" s="42">
        <f t="shared" si="244"/>
        <v>140475.30000000002</v>
      </c>
      <c r="E205" s="42">
        <f t="shared" ref="E205" si="245">D205/C205*100</f>
        <v>45.706970383508235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4524.2</v>
      </c>
      <c r="J205" s="42">
        <f t="shared" si="244"/>
        <v>1682.6</v>
      </c>
      <c r="K205" s="42">
        <f t="shared" ref="K205" si="246">J205/I205*100</f>
        <v>37.191105609831574</v>
      </c>
      <c r="L205" s="42">
        <f t="shared" si="244"/>
        <v>302814.69999999995</v>
      </c>
      <c r="M205" s="42">
        <f t="shared" si="244"/>
        <v>138792.70000000001</v>
      </c>
      <c r="N205" s="42">
        <f t="shared" si="219"/>
        <v>45.834201576079373</v>
      </c>
    </row>
    <row r="206" spans="1:14" ht="28.5" customHeight="1" x14ac:dyDescent="0.35">
      <c r="A206" s="54" t="s">
        <v>25</v>
      </c>
      <c r="B206" s="73" t="s">
        <v>10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</row>
    <row r="207" spans="1:14" ht="15.75" customHeight="1" x14ac:dyDescent="0.25">
      <c r="A207" s="77" t="s">
        <v>73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9"/>
    </row>
    <row r="208" spans="1:14" x14ac:dyDescent="0.25">
      <c r="A208" s="72" t="s">
        <v>36</v>
      </c>
      <c r="B208" s="65"/>
      <c r="C208" s="40">
        <f>F208+I208+L208</f>
        <v>2167.4</v>
      </c>
      <c r="D208" s="40">
        <f>G208+J208+M208</f>
        <v>575.6</v>
      </c>
      <c r="E208" s="40">
        <f t="shared" ref="E208:E209" si="247">D208/C208*100</f>
        <v>26.557165267140352</v>
      </c>
      <c r="F208" s="20"/>
      <c r="G208" s="20"/>
      <c r="H208" s="32"/>
      <c r="I208" s="20"/>
      <c r="J208" s="20"/>
      <c r="K208" s="32"/>
      <c r="L208" s="20">
        <v>2167.4</v>
      </c>
      <c r="M208" s="20">
        <v>575.6</v>
      </c>
      <c r="N208" s="40">
        <f t="shared" si="219"/>
        <v>26.557165267140352</v>
      </c>
    </row>
    <row r="209" spans="1:17" x14ac:dyDescent="0.25">
      <c r="A209" s="62" t="s">
        <v>37</v>
      </c>
      <c r="B209" s="63"/>
      <c r="C209" s="41">
        <f>C208</f>
        <v>2167.4</v>
      </c>
      <c r="D209" s="41">
        <f>D208</f>
        <v>575.6</v>
      </c>
      <c r="E209" s="41">
        <f t="shared" si="247"/>
        <v>26.557165267140352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2167.4</v>
      </c>
      <c r="M209" s="41">
        <f>SUM(M208)</f>
        <v>575.6</v>
      </c>
      <c r="N209" s="47">
        <f t="shared" si="219"/>
        <v>26.557165267140352</v>
      </c>
    </row>
    <row r="210" spans="1:17" ht="15.75" customHeight="1" x14ac:dyDescent="0.25">
      <c r="A210" s="77" t="s">
        <v>74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128" t="s">
        <v>36</v>
      </c>
      <c r="B211" s="129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26" t="s">
        <v>83</v>
      </c>
      <c r="B212" s="127"/>
      <c r="C212" s="40">
        <f>F212+I212+L212</f>
        <v>1130</v>
      </c>
      <c r="D212" s="40">
        <f>G212+J212+M212</f>
        <v>750</v>
      </c>
      <c r="E212" s="40">
        <f t="shared" si="250"/>
        <v>66.371681415929203</v>
      </c>
      <c r="F212" s="20"/>
      <c r="G212" s="20"/>
      <c r="H212" s="32"/>
      <c r="I212" s="20"/>
      <c r="J212" s="20"/>
      <c r="K212" s="32"/>
      <c r="L212" s="20">
        <v>1130</v>
      </c>
      <c r="M212" s="20">
        <v>750</v>
      </c>
      <c r="N212" s="40">
        <f t="shared" si="219"/>
        <v>66.371681415929203</v>
      </c>
      <c r="Q212" s="11"/>
    </row>
    <row r="213" spans="1:17" x14ac:dyDescent="0.25">
      <c r="A213" s="133" t="s">
        <v>37</v>
      </c>
      <c r="B213" s="134"/>
      <c r="C213" s="41">
        <f>C211+C212</f>
        <v>1360</v>
      </c>
      <c r="D213" s="41">
        <f>D211+D212</f>
        <v>750</v>
      </c>
      <c r="E213" s="41">
        <f t="shared" si="250"/>
        <v>55.147058823529413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750</v>
      </c>
      <c r="N213" s="47">
        <f t="shared" si="219"/>
        <v>55.147058823529413</v>
      </c>
    </row>
    <row r="214" spans="1:17" ht="31.5" hidden="1" customHeight="1" x14ac:dyDescent="0.25">
      <c r="A214" s="130" t="s">
        <v>75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2"/>
    </row>
    <row r="215" spans="1:17" hidden="1" x14ac:dyDescent="0.25">
      <c r="A215" s="141" t="s">
        <v>36</v>
      </c>
      <c r="B215" s="142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133" t="s">
        <v>37</v>
      </c>
      <c r="B216" s="134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35" t="s">
        <v>50</v>
      </c>
      <c r="B217" s="136"/>
      <c r="C217" s="42">
        <f>C209+C213+C216</f>
        <v>3527.4</v>
      </c>
      <c r="D217" s="42">
        <f>D209+D213+D216</f>
        <v>1325.6</v>
      </c>
      <c r="E217" s="42">
        <f t="shared" si="251"/>
        <v>37.58008731643703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3527.4</v>
      </c>
      <c r="M217" s="42">
        <f t="shared" si="255"/>
        <v>1325.6</v>
      </c>
      <c r="N217" s="42">
        <f t="shared" si="219"/>
        <v>37.58008731643703</v>
      </c>
      <c r="O217" s="11"/>
    </row>
    <row r="218" spans="1:17" ht="21" customHeight="1" x14ac:dyDescent="0.35">
      <c r="A218" s="54">
        <v>10</v>
      </c>
      <c r="B218" s="73" t="s">
        <v>11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</row>
    <row r="219" spans="1:17" ht="15.75" customHeight="1" x14ac:dyDescent="0.25">
      <c r="A219" s="69" t="s">
        <v>77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/>
    </row>
    <row r="220" spans="1:17" ht="30" customHeight="1" x14ac:dyDescent="0.25">
      <c r="A220" s="64" t="s">
        <v>41</v>
      </c>
      <c r="B220" s="125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4" t="s">
        <v>55</v>
      </c>
      <c r="B221" s="65"/>
      <c r="C221" s="40">
        <f>F221+I221+L221</f>
        <v>700</v>
      </c>
      <c r="D221" s="40">
        <f>G221+J221+M221</f>
        <v>651.79999999999995</v>
      </c>
      <c r="E221" s="40">
        <f t="shared" si="256"/>
        <v>93.1142857142857</v>
      </c>
      <c r="F221" s="20"/>
      <c r="G221" s="20"/>
      <c r="H221" s="32"/>
      <c r="I221" s="20"/>
      <c r="J221" s="20"/>
      <c r="K221" s="32"/>
      <c r="L221" s="20">
        <v>700</v>
      </c>
      <c r="M221" s="20">
        <v>651.79999999999995</v>
      </c>
      <c r="N221" s="40">
        <f t="shared" si="219"/>
        <v>93.1142857142857</v>
      </c>
    </row>
    <row r="222" spans="1:17" x14ac:dyDescent="0.25">
      <c r="A222" s="80" t="s">
        <v>31</v>
      </c>
      <c r="B222" s="81"/>
      <c r="C222" s="41">
        <f>C221+C220</f>
        <v>790</v>
      </c>
      <c r="D222" s="41">
        <f>D221+D220</f>
        <v>651.79999999999995</v>
      </c>
      <c r="E222" s="41">
        <f t="shared" si="256"/>
        <v>82.506329113924053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651.79999999999995</v>
      </c>
      <c r="N222" s="41">
        <f t="shared" si="219"/>
        <v>82.506329113924053</v>
      </c>
    </row>
    <row r="223" spans="1:17" ht="15.75" customHeight="1" x14ac:dyDescent="0.25">
      <c r="A223" s="77" t="s">
        <v>78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9"/>
    </row>
    <row r="224" spans="1:17" ht="30.75" customHeight="1" x14ac:dyDescent="0.25">
      <c r="A224" s="64" t="s">
        <v>55</v>
      </c>
      <c r="B224" s="65"/>
      <c r="C224" s="40">
        <f>F224+I224+L224</f>
        <v>9900.2999999999993</v>
      </c>
      <c r="D224" s="40">
        <f>G224+J224+M224</f>
        <v>5268.5</v>
      </c>
      <c r="E224" s="40">
        <f t="shared" ref="E224:E225" si="259">D224/C224*100</f>
        <v>53.215559124470978</v>
      </c>
      <c r="F224" s="20"/>
      <c r="G224" s="20"/>
      <c r="H224" s="32"/>
      <c r="I224" s="20"/>
      <c r="J224" s="20"/>
      <c r="K224" s="32"/>
      <c r="L224" s="20">
        <v>9900.2999999999993</v>
      </c>
      <c r="M224" s="20">
        <v>5268.5</v>
      </c>
      <c r="N224" s="40">
        <f t="shared" si="219"/>
        <v>53.215559124470978</v>
      </c>
    </row>
    <row r="225" spans="1:19" x14ac:dyDescent="0.25">
      <c r="A225" s="80" t="s">
        <v>31</v>
      </c>
      <c r="B225" s="81"/>
      <c r="C225" s="41">
        <f>C224</f>
        <v>9900.2999999999993</v>
      </c>
      <c r="D225" s="41">
        <f>D224</f>
        <v>5268.5</v>
      </c>
      <c r="E225" s="41">
        <f t="shared" si="259"/>
        <v>53.215559124470978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9900.2999999999993</v>
      </c>
      <c r="M225" s="41">
        <f>SUM(M224)</f>
        <v>5268.5</v>
      </c>
      <c r="N225" s="41">
        <f t="shared" si="219"/>
        <v>53.215559124470978</v>
      </c>
    </row>
    <row r="226" spans="1:19" ht="15.75" customHeight="1" x14ac:dyDescent="0.25">
      <c r="A226" s="69" t="s">
        <v>79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1"/>
    </row>
    <row r="227" spans="1:19" ht="28.5" customHeight="1" x14ac:dyDescent="0.25">
      <c r="A227" s="64" t="s">
        <v>55</v>
      </c>
      <c r="B227" s="65"/>
      <c r="C227" s="32">
        <f>F227+I227+L227</f>
        <v>3892.7</v>
      </c>
      <c r="D227" s="32">
        <f>G227+J227+M227</f>
        <v>2528.6999999999998</v>
      </c>
      <c r="E227" s="32">
        <f t="shared" ref="E227:E229" si="262">D227/C227*100</f>
        <v>64.9600534333496</v>
      </c>
      <c r="F227" s="14"/>
      <c r="G227" s="14"/>
      <c r="H227" s="32"/>
      <c r="I227" s="14"/>
      <c r="J227" s="14"/>
      <c r="K227" s="32"/>
      <c r="L227" s="14">
        <v>3892.7</v>
      </c>
      <c r="M227" s="14">
        <v>2528.6999999999998</v>
      </c>
      <c r="N227" s="32">
        <f t="shared" si="219"/>
        <v>64.9600534333496</v>
      </c>
    </row>
    <row r="228" spans="1:19" x14ac:dyDescent="0.25">
      <c r="A228" s="80" t="s">
        <v>31</v>
      </c>
      <c r="B228" s="81"/>
      <c r="C228" s="33">
        <f>C227</f>
        <v>3892.7</v>
      </c>
      <c r="D228" s="33">
        <f>D227</f>
        <v>2528.6999999999998</v>
      </c>
      <c r="E228" s="33">
        <f t="shared" si="262"/>
        <v>64.9600534333496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3892.7</v>
      </c>
      <c r="M228" s="33">
        <f>SUM(M227)</f>
        <v>2528.6999999999998</v>
      </c>
      <c r="N228" s="33">
        <f t="shared" si="219"/>
        <v>64.9600534333496</v>
      </c>
    </row>
    <row r="229" spans="1:19" x14ac:dyDescent="0.25">
      <c r="A229" s="85" t="s">
        <v>50</v>
      </c>
      <c r="B229" s="87"/>
      <c r="C229" s="35">
        <f>C222+C225+C228</f>
        <v>14583</v>
      </c>
      <c r="D229" s="35">
        <f>D222+D225+D228</f>
        <v>8449</v>
      </c>
      <c r="E229" s="32">
        <f t="shared" si="262"/>
        <v>57.937324281697869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14583</v>
      </c>
      <c r="M229" s="35">
        <f>M222+M225+M228</f>
        <v>8449</v>
      </c>
      <c r="N229" s="35">
        <f t="shared" si="219"/>
        <v>57.937324281697869</v>
      </c>
    </row>
    <row r="230" spans="1:19" ht="22.5" customHeight="1" x14ac:dyDescent="0.35">
      <c r="A230" s="54">
        <v>11</v>
      </c>
      <c r="B230" s="73" t="s">
        <v>12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</row>
    <row r="231" spans="1:19" ht="15.75" customHeight="1" x14ac:dyDescent="0.25">
      <c r="A231" s="69" t="s">
        <v>80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1"/>
      <c r="S231" s="1" t="s">
        <v>140</v>
      </c>
    </row>
    <row r="232" spans="1:19" x14ac:dyDescent="0.25">
      <c r="A232" s="72" t="s">
        <v>36</v>
      </c>
      <c r="B232" s="65"/>
      <c r="C232" s="32">
        <f>F232+I232+L232</f>
        <v>3000</v>
      </c>
      <c r="D232" s="32">
        <f>G232+J232+M232</f>
        <v>1113</v>
      </c>
      <c r="E232" s="32">
        <f t="shared" ref="E232:E233" si="265">D232/C232*100</f>
        <v>37.1</v>
      </c>
      <c r="F232" s="14"/>
      <c r="G232" s="14"/>
      <c r="H232" s="32"/>
      <c r="I232" s="14"/>
      <c r="J232" s="14"/>
      <c r="K232" s="32"/>
      <c r="L232" s="14">
        <v>3000</v>
      </c>
      <c r="M232" s="14">
        <v>1113</v>
      </c>
      <c r="N232" s="32">
        <f t="shared" si="219"/>
        <v>37.1</v>
      </c>
    </row>
    <row r="233" spans="1:19" x14ac:dyDescent="0.25">
      <c r="A233" s="80" t="s">
        <v>31</v>
      </c>
      <c r="B233" s="81"/>
      <c r="C233" s="48">
        <f>C232</f>
        <v>3000</v>
      </c>
      <c r="D233" s="48">
        <f>D232</f>
        <v>1113</v>
      </c>
      <c r="E233" s="33">
        <f t="shared" si="265"/>
        <v>37.1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1113</v>
      </c>
      <c r="N233" s="33">
        <f t="shared" si="219"/>
        <v>37.1</v>
      </c>
    </row>
    <row r="234" spans="1:19" ht="15.75" customHeight="1" x14ac:dyDescent="0.25">
      <c r="A234" s="69" t="s">
        <v>81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</row>
    <row r="235" spans="1:19" x14ac:dyDescent="0.25">
      <c r="A235" s="72" t="s">
        <v>36</v>
      </c>
      <c r="B235" s="65"/>
      <c r="C235" s="32">
        <f>F235+I235+L235</f>
        <v>6889.5</v>
      </c>
      <c r="D235" s="32">
        <f>G235+J235+M235</f>
        <v>4071.5</v>
      </c>
      <c r="E235" s="32">
        <f t="shared" ref="E235:E237" si="268">D235/C235*100</f>
        <v>59.097176863342767</v>
      </c>
      <c r="F235" s="14"/>
      <c r="G235" s="14"/>
      <c r="H235" s="32"/>
      <c r="I235" s="14"/>
      <c r="J235" s="14"/>
      <c r="K235" s="32"/>
      <c r="L235" s="14">
        <v>6889.5</v>
      </c>
      <c r="M235" s="14">
        <v>4071.5</v>
      </c>
      <c r="N235" s="32">
        <f t="shared" si="219"/>
        <v>59.097176863342767</v>
      </c>
    </row>
    <row r="236" spans="1:19" x14ac:dyDescent="0.25">
      <c r="A236" s="80" t="s">
        <v>31</v>
      </c>
      <c r="B236" s="81"/>
      <c r="C236" s="33">
        <f>C235</f>
        <v>6889.5</v>
      </c>
      <c r="D236" s="33">
        <f>D235</f>
        <v>4071.5</v>
      </c>
      <c r="E236" s="33">
        <f t="shared" si="268"/>
        <v>59.097176863342767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6889.5</v>
      </c>
      <c r="M236" s="33">
        <f>SUM(M235)</f>
        <v>4071.5</v>
      </c>
      <c r="N236" s="33">
        <f t="shared" si="219"/>
        <v>59.097176863342767</v>
      </c>
    </row>
    <row r="237" spans="1:19" x14ac:dyDescent="0.25">
      <c r="A237" s="85" t="s">
        <v>50</v>
      </c>
      <c r="B237" s="87"/>
      <c r="C237" s="35">
        <f>C233+C236</f>
        <v>9889.5</v>
      </c>
      <c r="D237" s="35">
        <f>D233+D236</f>
        <v>5184.5</v>
      </c>
      <c r="E237" s="35">
        <f t="shared" si="268"/>
        <v>52.424288386672735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9889.5</v>
      </c>
      <c r="M237" s="35">
        <f t="shared" si="272"/>
        <v>5184.5</v>
      </c>
      <c r="N237" s="35">
        <f t="shared" si="219"/>
        <v>52.424288386672735</v>
      </c>
      <c r="O237" s="11"/>
    </row>
    <row r="238" spans="1:19" ht="22.5" customHeight="1" x14ac:dyDescent="0.35">
      <c r="A238" s="54">
        <v>12</v>
      </c>
      <c r="B238" s="73" t="s">
        <v>13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</row>
    <row r="239" spans="1:19" ht="15.75" customHeight="1" x14ac:dyDescent="0.25">
      <c r="A239" s="77" t="s">
        <v>82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9"/>
    </row>
    <row r="240" spans="1:19" ht="30.75" customHeight="1" x14ac:dyDescent="0.25">
      <c r="A240" s="64" t="s">
        <v>83</v>
      </c>
      <c r="B240" s="66"/>
      <c r="C240" s="32">
        <f>F240+I240+L240</f>
        <v>6958.1</v>
      </c>
      <c r="D240" s="32">
        <f>G240+J240+M240</f>
        <v>4309.8999999999996</v>
      </c>
      <c r="E240" s="32">
        <f t="shared" ref="E240:E241" si="273">D240/C240*100</f>
        <v>61.940759690145285</v>
      </c>
      <c r="F240" s="14"/>
      <c r="G240" s="14"/>
      <c r="H240" s="32"/>
      <c r="I240" s="14">
        <v>756</v>
      </c>
      <c r="J240" s="14">
        <v>420.7</v>
      </c>
      <c r="K240" s="32">
        <f t="shared" ref="K240:K241" si="274">J240/I240*100</f>
        <v>55.648148148148145</v>
      </c>
      <c r="L240" s="14">
        <v>6202.1</v>
      </c>
      <c r="M240" s="14">
        <v>3889.2</v>
      </c>
      <c r="N240" s="32">
        <f t="shared" si="219"/>
        <v>62.70779252188774</v>
      </c>
    </row>
    <row r="241" spans="1:14" x14ac:dyDescent="0.25">
      <c r="A241" s="80" t="s">
        <v>31</v>
      </c>
      <c r="B241" s="81"/>
      <c r="C241" s="33">
        <f>C240</f>
        <v>6958.1</v>
      </c>
      <c r="D241" s="33">
        <f>D240</f>
        <v>4309.8999999999996</v>
      </c>
      <c r="E241" s="33">
        <f t="shared" si="273"/>
        <v>61.940759690145285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420.7</v>
      </c>
      <c r="K241" s="33">
        <f t="shared" si="274"/>
        <v>55.648148148148145</v>
      </c>
      <c r="L241" s="33">
        <f>SUM(L240)</f>
        <v>6202.1</v>
      </c>
      <c r="M241" s="33">
        <f>SUM(M240)</f>
        <v>3889.2</v>
      </c>
      <c r="N241" s="33">
        <f t="shared" si="219"/>
        <v>62.70779252188774</v>
      </c>
    </row>
    <row r="242" spans="1:14" ht="15.75" customHeight="1" x14ac:dyDescent="0.25">
      <c r="A242" s="77" t="s">
        <v>84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5418.7</v>
      </c>
      <c r="D243" s="32">
        <f>G243+J243+M243</f>
        <v>1762.5</v>
      </c>
      <c r="E243" s="32">
        <f t="shared" ref="E243:E244" si="277">D243/C243*100</f>
        <v>32.52625168398324</v>
      </c>
      <c r="F243" s="14"/>
      <c r="G243" s="14"/>
      <c r="H243" s="32"/>
      <c r="I243" s="14">
        <v>5418.7</v>
      </c>
      <c r="J243" s="14">
        <v>1762.5</v>
      </c>
      <c r="K243" s="32">
        <f t="shared" ref="K243:K244" si="278">J243/I243*100</f>
        <v>32.52625168398324</v>
      </c>
      <c r="L243" s="14"/>
      <c r="M243" s="14"/>
      <c r="N243" s="32"/>
    </row>
    <row r="244" spans="1:14" x14ac:dyDescent="0.25">
      <c r="A244" s="80" t="s">
        <v>31</v>
      </c>
      <c r="B244" s="81"/>
      <c r="C244" s="33">
        <f>C243</f>
        <v>5418.7</v>
      </c>
      <c r="D244" s="33">
        <f>D243</f>
        <v>1762.5</v>
      </c>
      <c r="E244" s="33">
        <f t="shared" si="277"/>
        <v>32.52625168398324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1762.5</v>
      </c>
      <c r="K244" s="33">
        <f t="shared" si="278"/>
        <v>32.52625168398324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77" t="s">
        <v>85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hidden="1" customHeight="1" x14ac:dyDescent="0.25">
      <c r="A246" s="64" t="s">
        <v>83</v>
      </c>
      <c r="B246" s="66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80" t="s">
        <v>31</v>
      </c>
      <c r="B247" s="81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77" t="s">
        <v>86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customHeight="1" x14ac:dyDescent="0.25">
      <c r="A249" s="64" t="s">
        <v>83</v>
      </c>
      <c r="B249" s="66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80" t="s">
        <v>31</v>
      </c>
      <c r="B250" s="81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77" t="s">
        <v>87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3" customHeight="1" x14ac:dyDescent="0.25">
      <c r="A252" s="64" t="s">
        <v>83</v>
      </c>
      <c r="B252" s="66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7" si="288">M252/L252*100</f>
        <v>0</v>
      </c>
    </row>
    <row r="253" spans="1:14" x14ac:dyDescent="0.25">
      <c r="A253" s="62" t="s">
        <v>37</v>
      </c>
      <c r="B253" s="63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85" t="s">
        <v>50</v>
      </c>
      <c r="B254" s="87"/>
      <c r="C254" s="35">
        <f t="shared" ref="C254:D254" si="291">C241+C244+C253+C250+C246</f>
        <v>14556.099999999999</v>
      </c>
      <c r="D254" s="35">
        <f t="shared" si="291"/>
        <v>6072.4</v>
      </c>
      <c r="E254" s="35">
        <f t="shared" si="287"/>
        <v>41.717218210921885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2183.1999999999998</v>
      </c>
      <c r="K254" s="35">
        <f t="shared" ref="K254" si="293">J254/I254*100</f>
        <v>26.774589158695118</v>
      </c>
      <c r="L254" s="35">
        <f t="shared" ref="L254:M254" si="294">L241+L244+L253+L250+L246</f>
        <v>6402.1</v>
      </c>
      <c r="M254" s="35">
        <f t="shared" si="294"/>
        <v>3889.2</v>
      </c>
      <c r="N254" s="35">
        <f t="shared" si="288"/>
        <v>60.748816794489301</v>
      </c>
    </row>
    <row r="255" spans="1:14" ht="21.75" customHeight="1" x14ac:dyDescent="0.35">
      <c r="A255" s="54">
        <v>13</v>
      </c>
      <c r="B255" s="73" t="s">
        <v>14</v>
      </c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5"/>
    </row>
    <row r="256" spans="1:14" ht="30.75" customHeight="1" x14ac:dyDescent="0.25">
      <c r="A256" s="77" t="s">
        <v>139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9"/>
    </row>
    <row r="257" spans="1:14" ht="32.25" customHeight="1" x14ac:dyDescent="0.25">
      <c r="A257" s="72" t="s">
        <v>41</v>
      </c>
      <c r="B257" s="65"/>
      <c r="C257" s="32">
        <f>F257+I257+L257</f>
        <v>4245.2</v>
      </c>
      <c r="D257" s="32">
        <f>G257+J257+M257</f>
        <v>4210.1000000000004</v>
      </c>
      <c r="E257" s="32">
        <f t="shared" ref="E257:E258" si="295">D257/C257*100</f>
        <v>99.173183831150496</v>
      </c>
      <c r="F257" s="14"/>
      <c r="G257" s="14"/>
      <c r="H257" s="32"/>
      <c r="I257" s="14">
        <v>2377.9</v>
      </c>
      <c r="J257" s="14">
        <v>2342.8000000000002</v>
      </c>
      <c r="K257" s="32">
        <f t="shared" ref="K257:K258" si="296">J257/I257*100</f>
        <v>98.523907649606798</v>
      </c>
      <c r="L257" s="14">
        <v>1867.3</v>
      </c>
      <c r="M257" s="14">
        <v>1867.3</v>
      </c>
      <c r="N257" s="32">
        <f t="shared" si="288"/>
        <v>100</v>
      </c>
    </row>
    <row r="258" spans="1:14" x14ac:dyDescent="0.25">
      <c r="A258" s="80" t="s">
        <v>31</v>
      </c>
      <c r="B258" s="81"/>
      <c r="C258" s="33">
        <f>C257</f>
        <v>4245.2</v>
      </c>
      <c r="D258" s="33">
        <f>D257</f>
        <v>4210.1000000000004</v>
      </c>
      <c r="E258" s="32">
        <f t="shared" si="295"/>
        <v>99.173183831150496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2342.8000000000002</v>
      </c>
      <c r="K258" s="32">
        <f t="shared" si="296"/>
        <v>98.523907649606798</v>
      </c>
      <c r="L258" s="33">
        <f>SUM(L257)</f>
        <v>1867.3</v>
      </c>
      <c r="M258" s="33">
        <f>SUM(M257)</f>
        <v>1867.3</v>
      </c>
      <c r="N258" s="35">
        <f t="shared" si="288"/>
        <v>100</v>
      </c>
    </row>
    <row r="259" spans="1:14" x14ac:dyDescent="0.25">
      <c r="A259" s="77" t="s">
        <v>125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2"/>
    </row>
    <row r="260" spans="1:14" x14ac:dyDescent="0.25">
      <c r="A260" s="72" t="s">
        <v>41</v>
      </c>
      <c r="B260" s="65"/>
      <c r="C260" s="32">
        <f>F260+I260+L260</f>
        <v>165.2</v>
      </c>
      <c r="D260" s="32">
        <f>G260+J260+M260</f>
        <v>165.2</v>
      </c>
      <c r="E260" s="32">
        <f t="shared" ref="E260:E261" si="299">D260/C260*100</f>
        <v>100</v>
      </c>
      <c r="F260" s="15"/>
      <c r="G260" s="15"/>
      <c r="H260" s="32"/>
      <c r="I260" s="14"/>
      <c r="J260" s="14"/>
      <c r="K260" s="32"/>
      <c r="L260" s="14">
        <v>165.2</v>
      </c>
      <c r="M260" s="14">
        <v>165.2</v>
      </c>
      <c r="N260" s="32">
        <f t="shared" ref="N260:N261" si="300">M260/L260*100</f>
        <v>100</v>
      </c>
    </row>
    <row r="261" spans="1:14" x14ac:dyDescent="0.25">
      <c r="A261" s="80" t="s">
        <v>31</v>
      </c>
      <c r="B261" s="81"/>
      <c r="C261" s="33">
        <f>C260</f>
        <v>165.2</v>
      </c>
      <c r="D261" s="33">
        <f>D260</f>
        <v>165.2</v>
      </c>
      <c r="E261" s="32">
        <f t="shared" si="299"/>
        <v>100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165.2</v>
      </c>
      <c r="M261" s="33">
        <f t="shared" si="303"/>
        <v>165.2</v>
      </c>
      <c r="N261" s="35">
        <f t="shared" si="300"/>
        <v>100</v>
      </c>
    </row>
    <row r="262" spans="1:14" ht="19.5" customHeight="1" x14ac:dyDescent="0.25">
      <c r="A262" s="77" t="s">
        <v>88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9"/>
    </row>
    <row r="263" spans="1:14" ht="30.75" customHeight="1" x14ac:dyDescent="0.25">
      <c r="A263" s="72" t="s">
        <v>41</v>
      </c>
      <c r="B263" s="65"/>
      <c r="C263" s="32">
        <f>F263+I263+L263</f>
        <v>310.3</v>
      </c>
      <c r="D263" s="32">
        <f>G263+J263+M263</f>
        <v>166</v>
      </c>
      <c r="E263" s="32">
        <f t="shared" ref="E263:E265" si="304">D263/C263*100</f>
        <v>53.496616177892363</v>
      </c>
      <c r="F263" s="14"/>
      <c r="G263" s="14"/>
      <c r="H263" s="32"/>
      <c r="I263" s="14">
        <v>310.3</v>
      </c>
      <c r="J263" s="14">
        <v>166</v>
      </c>
      <c r="K263" s="32">
        <f t="shared" ref="K263:K265" si="305">J263/I263*100</f>
        <v>53.496616177892363</v>
      </c>
      <c r="L263" s="14"/>
      <c r="M263" s="14"/>
      <c r="N263" s="32"/>
    </row>
    <row r="264" spans="1:14" ht="30.75" customHeight="1" x14ac:dyDescent="0.25">
      <c r="A264" s="64" t="s">
        <v>55</v>
      </c>
      <c r="B264" s="65"/>
      <c r="C264" s="32">
        <f>F264+I264+L264</f>
        <v>150</v>
      </c>
      <c r="D264" s="32">
        <f>G264+J264+M264</f>
        <v>148.6</v>
      </c>
      <c r="E264" s="32">
        <f t="shared" si="304"/>
        <v>99.066666666666663</v>
      </c>
      <c r="F264" s="14"/>
      <c r="G264" s="14"/>
      <c r="H264" s="32"/>
      <c r="I264" s="14"/>
      <c r="J264" s="14"/>
      <c r="K264" s="32"/>
      <c r="L264" s="14">
        <v>150</v>
      </c>
      <c r="M264" s="14">
        <v>148.6</v>
      </c>
      <c r="N264" s="32">
        <f t="shared" ref="N264:N265" si="306">M264/L264*100</f>
        <v>99.066666666666663</v>
      </c>
    </row>
    <row r="265" spans="1:14" x14ac:dyDescent="0.25">
      <c r="A265" s="80" t="s">
        <v>31</v>
      </c>
      <c r="B265" s="81"/>
      <c r="C265" s="33">
        <f>C263+C264</f>
        <v>460.3</v>
      </c>
      <c r="D265" s="33">
        <f>D263+D264</f>
        <v>314.60000000000002</v>
      </c>
      <c r="E265" s="33">
        <f t="shared" si="304"/>
        <v>68.346730393221804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166</v>
      </c>
      <c r="K265" s="33">
        <f t="shared" si="305"/>
        <v>53.496616177892363</v>
      </c>
      <c r="L265" s="33">
        <f>SUM(L263:L264)</f>
        <v>150</v>
      </c>
      <c r="M265" s="33">
        <f>SUM(M263:M264)</f>
        <v>148.6</v>
      </c>
      <c r="N265" s="32">
        <f t="shared" si="306"/>
        <v>99.066666666666663</v>
      </c>
    </row>
    <row r="266" spans="1:14" ht="30" customHeight="1" x14ac:dyDescent="0.25">
      <c r="A266" s="69" t="s">
        <v>89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1"/>
    </row>
    <row r="267" spans="1:14" ht="33" customHeight="1" x14ac:dyDescent="0.25">
      <c r="A267" s="72" t="s">
        <v>41</v>
      </c>
      <c r="B267" s="65"/>
      <c r="C267" s="32">
        <f t="shared" ref="C267:D269" si="307">F267+I267+L267</f>
        <v>1167.5</v>
      </c>
      <c r="D267" s="32">
        <f t="shared" si="307"/>
        <v>1014.5</v>
      </c>
      <c r="E267" s="32">
        <f t="shared" ref="E267:E271" si="308">D267/C267*100</f>
        <v>86.895074946466806</v>
      </c>
      <c r="F267" s="14"/>
      <c r="G267" s="14"/>
      <c r="H267" s="32"/>
      <c r="I267" s="14"/>
      <c r="J267" s="14"/>
      <c r="K267" s="32"/>
      <c r="L267" s="14">
        <v>1167.5</v>
      </c>
      <c r="M267" s="14">
        <v>1014.5</v>
      </c>
      <c r="N267" s="32">
        <f t="shared" si="288"/>
        <v>86.895074946466806</v>
      </c>
    </row>
    <row r="268" spans="1:14" x14ac:dyDescent="0.25">
      <c r="A268" s="64" t="s">
        <v>42</v>
      </c>
      <c r="B268" s="65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4" t="s">
        <v>43</v>
      </c>
      <c r="B269" s="65"/>
      <c r="C269" s="32">
        <f t="shared" si="307"/>
        <v>200</v>
      </c>
      <c r="D269" s="32">
        <f t="shared" si="307"/>
        <v>18.100000000000001</v>
      </c>
      <c r="E269" s="32">
        <f t="shared" si="308"/>
        <v>9.0500000000000007</v>
      </c>
      <c r="F269" s="14"/>
      <c r="G269" s="14"/>
      <c r="H269" s="32"/>
      <c r="I269" s="14"/>
      <c r="J269" s="14"/>
      <c r="K269" s="32"/>
      <c r="L269" s="14">
        <v>200</v>
      </c>
      <c r="M269" s="14">
        <v>18.100000000000001</v>
      </c>
      <c r="N269" s="32">
        <f t="shared" si="288"/>
        <v>9.0500000000000007</v>
      </c>
    </row>
    <row r="270" spans="1:14" ht="30.75" hidden="1" customHeight="1" x14ac:dyDescent="0.25">
      <c r="A270" s="64" t="s">
        <v>55</v>
      </c>
      <c r="B270" s="65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80" t="s">
        <v>31</v>
      </c>
      <c r="B271" s="81"/>
      <c r="C271" s="33">
        <f>C267+C268+C269+C270</f>
        <v>1437.5</v>
      </c>
      <c r="D271" s="33">
        <f>D267+D268+D269+D270</f>
        <v>1032.5999999999999</v>
      </c>
      <c r="E271" s="33">
        <f t="shared" si="308"/>
        <v>71.833043478260862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1437.5</v>
      </c>
      <c r="M271" s="33">
        <f>SUM(M267:M270)</f>
        <v>1032.5999999999999</v>
      </c>
      <c r="N271" s="33">
        <f t="shared" si="288"/>
        <v>71.833043478260862</v>
      </c>
    </row>
    <row r="272" spans="1:14" hidden="1" x14ac:dyDescent="0.25">
      <c r="A272" s="77" t="s">
        <v>110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4"/>
    </row>
    <row r="273" spans="1:14" hidden="1" x14ac:dyDescent="0.25">
      <c r="A273" s="64" t="s">
        <v>41</v>
      </c>
      <c r="B273" s="95"/>
      <c r="C273" s="32">
        <f t="shared" ref="C273:D273" si="311">F273+I273+L273</f>
        <v>0</v>
      </c>
      <c r="D273" s="32">
        <f t="shared" si="311"/>
        <v>0</v>
      </c>
      <c r="E273" s="32"/>
      <c r="F273" s="18"/>
      <c r="G273" s="18"/>
      <c r="H273" s="32"/>
      <c r="I273" s="18"/>
      <c r="J273" s="18"/>
      <c r="K273" s="32"/>
      <c r="L273" s="18">
        <v>0</v>
      </c>
      <c r="M273" s="18">
        <v>0</v>
      </c>
      <c r="N273" s="32"/>
    </row>
    <row r="274" spans="1:14" hidden="1" x14ac:dyDescent="0.25">
      <c r="A274" s="80" t="s">
        <v>31</v>
      </c>
      <c r="B274" s="81"/>
      <c r="C274" s="33">
        <f>C273</f>
        <v>0</v>
      </c>
      <c r="D274" s="33">
        <f>D273</f>
        <v>0</v>
      </c>
      <c r="E274" s="32"/>
      <c r="F274" s="33">
        <f t="shared" ref="F274:G274" si="312">F273</f>
        <v>0</v>
      </c>
      <c r="G274" s="33">
        <f t="shared" si="312"/>
        <v>0</v>
      </c>
      <c r="H274" s="32"/>
      <c r="I274" s="33">
        <f t="shared" ref="I274:J274" si="313">I273</f>
        <v>0</v>
      </c>
      <c r="J274" s="33">
        <f t="shared" si="313"/>
        <v>0</v>
      </c>
      <c r="K274" s="32"/>
      <c r="L274" s="33">
        <f t="shared" ref="L274:M274" si="314">L273</f>
        <v>0</v>
      </c>
      <c r="M274" s="33">
        <f t="shared" si="314"/>
        <v>0</v>
      </c>
      <c r="N274" s="32"/>
    </row>
    <row r="275" spans="1:14" ht="15.75" customHeight="1" x14ac:dyDescent="0.25">
      <c r="A275" s="77" t="s">
        <v>90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9"/>
    </row>
    <row r="276" spans="1:14" ht="30" customHeight="1" x14ac:dyDescent="0.25">
      <c r="A276" s="72" t="s">
        <v>41</v>
      </c>
      <c r="B276" s="65"/>
      <c r="C276" s="32">
        <f>F276+I276+L276</f>
        <v>20</v>
      </c>
      <c r="D276" s="32">
        <f>G276+J276+M276</f>
        <v>18.5</v>
      </c>
      <c r="E276" s="32">
        <f t="shared" ref="E276:E277" si="315">D276/C276*100</f>
        <v>92.5</v>
      </c>
      <c r="F276" s="14"/>
      <c r="G276" s="14"/>
      <c r="H276" s="32"/>
      <c r="I276" s="14"/>
      <c r="J276" s="14"/>
      <c r="K276" s="32"/>
      <c r="L276" s="14">
        <v>20</v>
      </c>
      <c r="M276" s="14">
        <v>18.5</v>
      </c>
      <c r="N276" s="32">
        <f t="shared" si="288"/>
        <v>92.5</v>
      </c>
    </row>
    <row r="277" spans="1:14" x14ac:dyDescent="0.25">
      <c r="A277" s="80" t="s">
        <v>31</v>
      </c>
      <c r="B277" s="81"/>
      <c r="C277" s="33">
        <f>C276</f>
        <v>20</v>
      </c>
      <c r="D277" s="33">
        <f>D276</f>
        <v>18.5</v>
      </c>
      <c r="E277" s="33">
        <f t="shared" si="315"/>
        <v>92.5</v>
      </c>
      <c r="F277" s="33">
        <f t="shared" ref="F277:G277" si="316">F276</f>
        <v>0</v>
      </c>
      <c r="G277" s="33">
        <f t="shared" si="316"/>
        <v>0</v>
      </c>
      <c r="H277" s="32"/>
      <c r="I277" s="33">
        <f t="shared" ref="I277:J277" si="317">I276</f>
        <v>0</v>
      </c>
      <c r="J277" s="33">
        <f t="shared" si="317"/>
        <v>0</v>
      </c>
      <c r="K277" s="32"/>
      <c r="L277" s="33">
        <f>SUM(L276)</f>
        <v>20</v>
      </c>
      <c r="M277" s="33">
        <f>SUM(M276)</f>
        <v>18.5</v>
      </c>
      <c r="N277" s="33">
        <f t="shared" si="288"/>
        <v>92.5</v>
      </c>
    </row>
    <row r="278" spans="1:14" ht="39" customHeight="1" x14ac:dyDescent="0.25">
      <c r="A278" s="77" t="s">
        <v>91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27.75" customHeight="1" x14ac:dyDescent="0.25">
      <c r="A279" s="64" t="s">
        <v>55</v>
      </c>
      <c r="B279" s="65"/>
      <c r="C279" s="32">
        <f>F279+I279+L279</f>
        <v>150</v>
      </c>
      <c r="D279" s="32">
        <f>G279+J279+M279</f>
        <v>0</v>
      </c>
      <c r="E279" s="32">
        <f t="shared" ref="E279:E280" si="318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80" t="s">
        <v>31</v>
      </c>
      <c r="B280" s="81"/>
      <c r="C280" s="33">
        <f>C279</f>
        <v>150</v>
      </c>
      <c r="D280" s="33">
        <f t="shared" ref="D280:M280" si="319">D279</f>
        <v>0</v>
      </c>
      <c r="E280" s="32">
        <f t="shared" si="318"/>
        <v>0</v>
      </c>
      <c r="F280" s="33">
        <f t="shared" si="319"/>
        <v>0</v>
      </c>
      <c r="G280" s="33">
        <f t="shared" si="319"/>
        <v>0</v>
      </c>
      <c r="H280" s="33">
        <f t="shared" si="319"/>
        <v>0</v>
      </c>
      <c r="I280" s="33">
        <f t="shared" si="319"/>
        <v>0</v>
      </c>
      <c r="J280" s="33">
        <f t="shared" si="319"/>
        <v>0</v>
      </c>
      <c r="K280" s="33">
        <f t="shared" si="319"/>
        <v>0</v>
      </c>
      <c r="L280" s="33">
        <f t="shared" si="319"/>
        <v>150</v>
      </c>
      <c r="M280" s="33">
        <f t="shared" si="319"/>
        <v>0</v>
      </c>
      <c r="N280" s="32">
        <f t="shared" si="288"/>
        <v>0</v>
      </c>
    </row>
    <row r="281" spans="1:14" ht="27.75" hidden="1" customHeight="1" x14ac:dyDescent="0.25">
      <c r="A281" s="77" t="s">
        <v>128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72" t="s">
        <v>41</v>
      </c>
      <c r="B282" s="65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0">M282/L282*100</f>
        <v>#DIV/0!</v>
      </c>
    </row>
    <row r="283" spans="1:14" hidden="1" x14ac:dyDescent="0.25">
      <c r="A283" s="80" t="s">
        <v>31</v>
      </c>
      <c r="B283" s="81"/>
      <c r="C283" s="33">
        <f>C282</f>
        <v>0</v>
      </c>
      <c r="D283" s="33">
        <f t="shared" ref="D283:N283" si="321">D282</f>
        <v>0</v>
      </c>
      <c r="E283" s="33"/>
      <c r="F283" s="33">
        <f t="shared" si="321"/>
        <v>0</v>
      </c>
      <c r="G283" s="33">
        <f t="shared" si="321"/>
        <v>0</v>
      </c>
      <c r="H283" s="33">
        <f t="shared" si="321"/>
        <v>0</v>
      </c>
      <c r="I283" s="33">
        <f t="shared" si="321"/>
        <v>0</v>
      </c>
      <c r="J283" s="33">
        <f t="shared" si="321"/>
        <v>0</v>
      </c>
      <c r="K283" s="33">
        <f t="shared" si="321"/>
        <v>0</v>
      </c>
      <c r="L283" s="33">
        <f t="shared" si="321"/>
        <v>0</v>
      </c>
      <c r="M283" s="33">
        <f t="shared" si="321"/>
        <v>0</v>
      </c>
      <c r="N283" s="33" t="e">
        <f t="shared" si="321"/>
        <v>#DIV/0!</v>
      </c>
    </row>
    <row r="284" spans="1:14" ht="16.5" hidden="1" customHeight="1" x14ac:dyDescent="0.25">
      <c r="A284" s="88" t="s">
        <v>92</v>
      </c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90"/>
    </row>
    <row r="285" spans="1:14" ht="30.75" hidden="1" customHeight="1" x14ac:dyDescent="0.3">
      <c r="A285" s="137" t="s">
        <v>55</v>
      </c>
      <c r="B285" s="138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39" t="s">
        <v>31</v>
      </c>
      <c r="B286" s="140"/>
      <c r="C286" s="31">
        <f>C285</f>
        <v>0</v>
      </c>
      <c r="D286" s="31">
        <f>D285</f>
        <v>0</v>
      </c>
      <c r="E286" s="31"/>
      <c r="F286" s="31">
        <f t="shared" ref="F286:G286" si="322">F285</f>
        <v>0</v>
      </c>
      <c r="G286" s="31">
        <f t="shared" si="322"/>
        <v>0</v>
      </c>
      <c r="H286" s="31"/>
      <c r="I286" s="31">
        <f t="shared" ref="I286:J286" si="323">I285</f>
        <v>0</v>
      </c>
      <c r="J286" s="31">
        <f t="shared" si="323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88" t="s">
        <v>93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2.25" hidden="1" customHeight="1" x14ac:dyDescent="0.3">
      <c r="A288" s="137" t="s">
        <v>94</v>
      </c>
      <c r="B288" s="138"/>
      <c r="C288" s="30">
        <f>F288+I288+L288</f>
        <v>0</v>
      </c>
      <c r="D288" s="30">
        <f>G288+J288+M288</f>
        <v>0</v>
      </c>
      <c r="E288" s="30" t="e">
        <f t="shared" ref="E288:E290" si="324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39" t="s">
        <v>31</v>
      </c>
      <c r="B289" s="140"/>
      <c r="C289" s="31">
        <f>C288</f>
        <v>0</v>
      </c>
      <c r="D289" s="31">
        <f>D288</f>
        <v>0</v>
      </c>
      <c r="E289" s="31" t="e">
        <f t="shared" si="324"/>
        <v>#DIV/0!</v>
      </c>
      <c r="F289" s="31">
        <f t="shared" ref="F289:G289" si="325">F288</f>
        <v>0</v>
      </c>
      <c r="G289" s="31">
        <f t="shared" si="325"/>
        <v>0</v>
      </c>
      <c r="H289" s="31"/>
      <c r="I289" s="31">
        <f t="shared" ref="I289:J289" si="326">I288</f>
        <v>0</v>
      </c>
      <c r="J289" s="31">
        <f t="shared" si="326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85" t="s">
        <v>50</v>
      </c>
      <c r="B290" s="87"/>
      <c r="C290" s="35">
        <f>C258+C265+C271+C277+C283+C286+C289+C274+C261+C280</f>
        <v>6478.2</v>
      </c>
      <c r="D290" s="35">
        <f>D258+D265+D271+D277+D283+D286+D289+D274+D261+D280</f>
        <v>5741.0000000000009</v>
      </c>
      <c r="E290" s="35">
        <f t="shared" si="324"/>
        <v>88.620295761168251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2508.8000000000002</v>
      </c>
      <c r="K290" s="35">
        <f t="shared" ref="K290" si="327">J290/I290*100</f>
        <v>93.326389405550174</v>
      </c>
      <c r="L290" s="35">
        <f>L258+L265+L271+L277+L283+L286+L289+L274+L261+L280</f>
        <v>3790</v>
      </c>
      <c r="M290" s="35">
        <f>M258+M265+M271+M277+M283+M286+M289+M274+M261+M280</f>
        <v>3232.2</v>
      </c>
      <c r="N290" s="35">
        <f t="shared" si="288"/>
        <v>85.282321899736147</v>
      </c>
    </row>
    <row r="291" spans="1:14" ht="15.75" hidden="1" customHeight="1" x14ac:dyDescent="0.35">
      <c r="A291" s="8">
        <v>14</v>
      </c>
      <c r="B291" s="73" t="s">
        <v>15</v>
      </c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5"/>
    </row>
    <row r="292" spans="1:14" ht="15.75" hidden="1" customHeight="1" x14ac:dyDescent="0.25">
      <c r="A292" s="77" t="s">
        <v>95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9"/>
    </row>
    <row r="293" spans="1:14" ht="28.5" hidden="1" customHeight="1" x14ac:dyDescent="0.25">
      <c r="A293" s="64" t="s">
        <v>94</v>
      </c>
      <c r="B293" s="66"/>
      <c r="C293" s="14">
        <f>F293+I293+L293</f>
        <v>0</v>
      </c>
      <c r="D293" s="14">
        <f>G293+J293+M293</f>
        <v>0</v>
      </c>
      <c r="E293" s="14" t="e">
        <f t="shared" ref="E293:E294" si="328">D293/C293*100</f>
        <v>#DIV/0!</v>
      </c>
      <c r="F293" s="14"/>
      <c r="G293" s="14"/>
      <c r="H293" s="14"/>
      <c r="I293" s="14"/>
      <c r="J293" s="14"/>
      <c r="K293" s="14" t="e">
        <f t="shared" ref="K293:K294" si="329">J293/I293*100</f>
        <v>#DIV/0!</v>
      </c>
      <c r="L293" s="14"/>
      <c r="M293" s="14"/>
      <c r="N293" s="18"/>
    </row>
    <row r="294" spans="1:14" ht="16.149999999999999" hidden="1" customHeight="1" x14ac:dyDescent="0.25">
      <c r="A294" s="80" t="s">
        <v>31</v>
      </c>
      <c r="B294" s="81"/>
      <c r="C294" s="15">
        <f>C293</f>
        <v>0</v>
      </c>
      <c r="D294" s="15">
        <f>D293</f>
        <v>0</v>
      </c>
      <c r="E294" s="15" t="e">
        <f t="shared" si="328"/>
        <v>#DIV/0!</v>
      </c>
      <c r="F294" s="15">
        <f t="shared" ref="F294:G294" si="330">F293</f>
        <v>0</v>
      </c>
      <c r="G294" s="15">
        <f t="shared" si="330"/>
        <v>0</v>
      </c>
      <c r="H294" s="15"/>
      <c r="I294" s="15">
        <f t="shared" ref="I294:J294" si="331">I293</f>
        <v>0</v>
      </c>
      <c r="J294" s="15">
        <f t="shared" si="331"/>
        <v>0</v>
      </c>
      <c r="K294" s="15" t="e">
        <f t="shared" si="329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82" t="s">
        <v>96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4"/>
    </row>
    <row r="296" spans="1:14" ht="30.7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32">D296/C296*100</f>
        <v>#DIV/0!</v>
      </c>
      <c r="F296" s="14"/>
      <c r="G296" s="14"/>
      <c r="H296" s="14"/>
      <c r="I296" s="14"/>
      <c r="J296" s="14"/>
      <c r="K296" s="14" t="e">
        <f t="shared" ref="K296:K297" si="333">J296/I296*100</f>
        <v>#DIV/0!</v>
      </c>
      <c r="L296" s="14"/>
      <c r="M296" s="14"/>
      <c r="N296" s="14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32"/>
        <v>#DIV/0!</v>
      </c>
      <c r="F297" s="15">
        <f t="shared" ref="F297:G297" si="334">F296</f>
        <v>0</v>
      </c>
      <c r="G297" s="15">
        <f t="shared" si="334"/>
        <v>0</v>
      </c>
      <c r="H297" s="15"/>
      <c r="I297" s="15">
        <f t="shared" ref="I297:J297" si="335">I296</f>
        <v>0</v>
      </c>
      <c r="J297" s="15">
        <f t="shared" si="335"/>
        <v>0</v>
      </c>
      <c r="K297" s="15" t="e">
        <f t="shared" si="333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77" t="s">
        <v>97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9"/>
    </row>
    <row r="299" spans="1:14" ht="30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6">D299/C299*100</f>
        <v>#DIV/0!</v>
      </c>
      <c r="F299" s="14"/>
      <c r="G299" s="14"/>
      <c r="H299" s="14"/>
      <c r="I299" s="14"/>
      <c r="J299" s="14"/>
      <c r="K299" s="14" t="e">
        <f t="shared" ref="K299:K300" si="337">J299/I299*100</f>
        <v>#DIV/0!</v>
      </c>
      <c r="L299" s="14"/>
      <c r="M299" s="14"/>
      <c r="N299" s="18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6"/>
        <v>#DIV/0!</v>
      </c>
      <c r="F300" s="15">
        <f t="shared" ref="F300:G300" si="338">F299</f>
        <v>0</v>
      </c>
      <c r="G300" s="15">
        <f t="shared" si="338"/>
        <v>0</v>
      </c>
      <c r="H300" s="15"/>
      <c r="I300" s="15">
        <f t="shared" ref="I300:J300" si="339">I299</f>
        <v>0</v>
      </c>
      <c r="J300" s="15">
        <f t="shared" si="339"/>
        <v>0</v>
      </c>
      <c r="K300" s="15" t="e">
        <f t="shared" si="337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82" t="s">
        <v>98</v>
      </c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4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40">D302/C302*100</f>
        <v>#DIV/0!</v>
      </c>
      <c r="F302" s="14"/>
      <c r="G302" s="14"/>
      <c r="H302" s="14"/>
      <c r="I302" s="14"/>
      <c r="J302" s="14"/>
      <c r="K302" s="14" t="e">
        <f t="shared" ref="K302:K303" si="341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40"/>
        <v>#DIV/0!</v>
      </c>
      <c r="F303" s="15">
        <f t="shared" ref="F303:G303" si="342">F302</f>
        <v>0</v>
      </c>
      <c r="G303" s="15">
        <f t="shared" si="342"/>
        <v>0</v>
      </c>
      <c r="H303" s="15"/>
      <c r="I303" s="15">
        <f t="shared" ref="I303:J303" si="343">I302</f>
        <v>0</v>
      </c>
      <c r="J303" s="15">
        <f t="shared" si="343"/>
        <v>0</v>
      </c>
      <c r="K303" s="15" t="e">
        <f t="shared" si="341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77" t="s">
        <v>99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9"/>
    </row>
    <row r="305" spans="1:14" ht="31.5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12" si="344">D305/C305*100</f>
        <v>#DIV/0!</v>
      </c>
      <c r="F305" s="14"/>
      <c r="G305" s="14"/>
      <c r="H305" s="14"/>
      <c r="I305" s="14"/>
      <c r="J305" s="14"/>
      <c r="K305" s="14" t="e">
        <f t="shared" ref="K305:K306" si="345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4"/>
        <v>#DIV/0!</v>
      </c>
      <c r="F306" s="15">
        <f t="shared" ref="F306:G306" si="346">F305</f>
        <v>0</v>
      </c>
      <c r="G306" s="15">
        <f t="shared" si="346"/>
        <v>0</v>
      </c>
      <c r="H306" s="15"/>
      <c r="I306" s="15">
        <f t="shared" ref="I306:J306" si="347">I305</f>
        <v>0</v>
      </c>
      <c r="J306" s="15">
        <f t="shared" si="347"/>
        <v>0</v>
      </c>
      <c r="K306" s="15" t="e">
        <f t="shared" si="345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00" t="s">
        <v>107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</row>
    <row r="308" spans="1:14" ht="15.7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si="344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4" t="e">
        <f t="shared" si="344"/>
        <v>#DIV/0!</v>
      </c>
      <c r="F309" s="15">
        <f t="shared" ref="F309:G309" si="348">F308</f>
        <v>0</v>
      </c>
      <c r="G309" s="15">
        <f t="shared" si="348"/>
        <v>0</v>
      </c>
      <c r="H309" s="15"/>
      <c r="I309" s="15">
        <f t="shared" ref="I309:J309" si="349">I308</f>
        <v>0</v>
      </c>
      <c r="J309" s="15">
        <f t="shared" si="349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77" t="s">
        <v>111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9"/>
    </row>
    <row r="311" spans="1:14" ht="33.75" hidden="1" customHeight="1" x14ac:dyDescent="0.25">
      <c r="A311" s="64" t="s">
        <v>35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50">F311</f>
        <v>0</v>
      </c>
      <c r="G312" s="15">
        <f t="shared" si="350"/>
        <v>0</v>
      </c>
      <c r="H312" s="15"/>
      <c r="I312" s="15">
        <f t="shared" ref="I312:J312" si="351">I311</f>
        <v>0</v>
      </c>
      <c r="J312" s="15">
        <f t="shared" si="351"/>
        <v>0</v>
      </c>
      <c r="K312" s="14"/>
      <c r="L312" s="15">
        <f t="shared" ref="L312:M312" si="352">L311</f>
        <v>0</v>
      </c>
      <c r="M312" s="15">
        <f t="shared" si="352"/>
        <v>0</v>
      </c>
      <c r="N312" s="14" t="e">
        <f t="shared" si="288"/>
        <v>#DIV/0!</v>
      </c>
    </row>
    <row r="313" spans="1:14" ht="15.75" hidden="1" customHeight="1" x14ac:dyDescent="0.25">
      <c r="A313" s="77" t="s">
        <v>100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15.75" hidden="1" customHeight="1" x14ac:dyDescent="0.25">
      <c r="A314" s="72" t="s">
        <v>36</v>
      </c>
      <c r="B314" s="65"/>
      <c r="C314" s="32">
        <f>F314+I314+L314</f>
        <v>0</v>
      </c>
      <c r="D314" s="32">
        <f>G314+J314+M314</f>
        <v>0</v>
      </c>
      <c r="E314" s="32" t="e">
        <f t="shared" ref="E314:E337" si="353">D314/C314*100</f>
        <v>#DIV/0!</v>
      </c>
      <c r="F314" s="14"/>
      <c r="G314" s="14"/>
      <c r="H314" s="32" t="e">
        <f t="shared" ref="H314:H337" si="354">G314/F314*100</f>
        <v>#DIV/0!</v>
      </c>
      <c r="I314" s="14"/>
      <c r="J314" s="14"/>
      <c r="K314" s="32" t="e">
        <f t="shared" ref="K314:K315" si="355">J314/I314*100</f>
        <v>#DIV/0!</v>
      </c>
      <c r="L314" s="14"/>
      <c r="M314" s="14"/>
      <c r="N314" s="32" t="e">
        <f t="shared" ref="N314:N316" si="356">M314/L314*100</f>
        <v>#DIV/0!</v>
      </c>
    </row>
    <row r="315" spans="1:14" ht="15.75" hidden="1" customHeight="1" x14ac:dyDescent="0.25">
      <c r="A315" s="80" t="s">
        <v>31</v>
      </c>
      <c r="B315" s="81"/>
      <c r="C315" s="33">
        <f>C314</f>
        <v>0</v>
      </c>
      <c r="D315" s="33">
        <f>D314</f>
        <v>0</v>
      </c>
      <c r="E315" s="33" t="e">
        <f t="shared" si="353"/>
        <v>#DIV/0!</v>
      </c>
      <c r="F315" s="33">
        <f t="shared" ref="F315:G315" si="357">F314</f>
        <v>0</v>
      </c>
      <c r="G315" s="33">
        <f t="shared" si="357"/>
        <v>0</v>
      </c>
      <c r="H315" s="32" t="e">
        <f t="shared" si="354"/>
        <v>#DIV/0!</v>
      </c>
      <c r="I315" s="33">
        <f t="shared" ref="I315:J315" si="358">I314</f>
        <v>0</v>
      </c>
      <c r="J315" s="33">
        <f t="shared" si="358"/>
        <v>0</v>
      </c>
      <c r="K315" s="33" t="e">
        <f t="shared" si="355"/>
        <v>#DIV/0!</v>
      </c>
      <c r="L315" s="33">
        <f>SUM(L314)</f>
        <v>0</v>
      </c>
      <c r="M315" s="33">
        <f>SUM(M314)</f>
        <v>0</v>
      </c>
      <c r="N315" s="32" t="e">
        <f t="shared" si="356"/>
        <v>#DIV/0!</v>
      </c>
    </row>
    <row r="316" spans="1:14" ht="15.75" hidden="1" customHeight="1" x14ac:dyDescent="0.25">
      <c r="A316" s="80" t="s">
        <v>50</v>
      </c>
      <c r="B316" s="81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3"/>
        <v>#DIV/0!</v>
      </c>
      <c r="F316" s="35">
        <f t="shared" ref="F316:G316" si="359">F294+F297+F300+F303+F315+F306+F309+F312</f>
        <v>0</v>
      </c>
      <c r="G316" s="35">
        <f t="shared" si="359"/>
        <v>0</v>
      </c>
      <c r="H316" s="32" t="e">
        <f t="shared" si="354"/>
        <v>#DIV/0!</v>
      </c>
      <c r="I316" s="35">
        <f t="shared" ref="I316:J316" si="360">I294+I297+I300+I303+I315+I306+I309+I312</f>
        <v>0</v>
      </c>
      <c r="J316" s="35">
        <f t="shared" si="360"/>
        <v>0</v>
      </c>
      <c r="K316" s="35" t="e">
        <f t="shared" ref="K316:K337" si="361">J316/I316*100</f>
        <v>#DIV/0!</v>
      </c>
      <c r="L316" s="35">
        <f t="shared" ref="L316:M316" si="362">L294+L297+L300+L303+L315+L306+L309+L312</f>
        <v>0</v>
      </c>
      <c r="M316" s="35">
        <f t="shared" si="362"/>
        <v>0</v>
      </c>
      <c r="N316" s="32" t="e">
        <f t="shared" si="356"/>
        <v>#DIV/0!</v>
      </c>
    </row>
    <row r="317" spans="1:14" ht="21" customHeight="1" x14ac:dyDescent="0.3">
      <c r="A317" s="55" t="s">
        <v>130</v>
      </c>
      <c r="B317" s="78" t="s">
        <v>129</v>
      </c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9"/>
    </row>
    <row r="318" spans="1:14" ht="15.75" customHeight="1" x14ac:dyDescent="0.25">
      <c r="A318" s="77" t="s">
        <v>131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9"/>
    </row>
    <row r="319" spans="1:14" ht="15.75" customHeight="1" x14ac:dyDescent="0.25">
      <c r="A319" s="72" t="s">
        <v>36</v>
      </c>
      <c r="B319" s="65"/>
      <c r="C319" s="32">
        <f>F319+I319+L319</f>
        <v>150</v>
      </c>
      <c r="D319" s="32">
        <f>G319+J319+M319</f>
        <v>0</v>
      </c>
      <c r="E319" s="32">
        <f t="shared" ref="E319:E320" si="363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4">M319/L319*100</f>
        <v>0</v>
      </c>
    </row>
    <row r="320" spans="1:14" ht="15.75" customHeight="1" x14ac:dyDescent="0.25">
      <c r="A320" s="62" t="s">
        <v>37</v>
      </c>
      <c r="B320" s="63"/>
      <c r="C320" s="44">
        <f>C319</f>
        <v>150</v>
      </c>
      <c r="D320" s="44">
        <f>D319</f>
        <v>0</v>
      </c>
      <c r="E320" s="44">
        <f t="shared" si="363"/>
        <v>0</v>
      </c>
      <c r="F320" s="44">
        <f t="shared" ref="F320:G320" si="365">F319</f>
        <v>0</v>
      </c>
      <c r="G320" s="44">
        <f t="shared" si="365"/>
        <v>0</v>
      </c>
      <c r="H320" s="32"/>
      <c r="I320" s="44">
        <f t="shared" ref="I320:M320" si="366">I319</f>
        <v>0</v>
      </c>
      <c r="J320" s="44">
        <f t="shared" si="366"/>
        <v>0</v>
      </c>
      <c r="K320" s="32"/>
      <c r="L320" s="44">
        <f t="shared" si="366"/>
        <v>150</v>
      </c>
      <c r="M320" s="44">
        <f t="shared" si="366"/>
        <v>0</v>
      </c>
      <c r="N320" s="43">
        <f t="shared" si="364"/>
        <v>0</v>
      </c>
    </row>
    <row r="321" spans="1:14" ht="15.75" customHeight="1" x14ac:dyDescent="0.25">
      <c r="A321" s="69" t="s">
        <v>132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34.799999999999997</v>
      </c>
      <c r="E322" s="32">
        <f t="shared" ref="E322:E323" si="367">D322/C322*100</f>
        <v>23.2</v>
      </c>
      <c r="F322" s="14"/>
      <c r="G322" s="14"/>
      <c r="H322" s="32"/>
      <c r="I322" s="14"/>
      <c r="J322" s="14"/>
      <c r="K322" s="32"/>
      <c r="L322" s="14">
        <v>150</v>
      </c>
      <c r="M322" s="14">
        <v>34.799999999999997</v>
      </c>
      <c r="N322" s="32">
        <f t="shared" ref="N322:N323" si="368">M322/L322*100</f>
        <v>23.2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34.799999999999997</v>
      </c>
      <c r="E323" s="44">
        <f t="shared" si="367"/>
        <v>23.2</v>
      </c>
      <c r="F323" s="44">
        <f t="shared" ref="F323:G323" si="369">F322</f>
        <v>0</v>
      </c>
      <c r="G323" s="44">
        <f t="shared" si="369"/>
        <v>0</v>
      </c>
      <c r="H323" s="32"/>
      <c r="I323" s="44">
        <f t="shared" ref="I323:J323" si="370">I322</f>
        <v>0</v>
      </c>
      <c r="J323" s="44">
        <f t="shared" si="370"/>
        <v>0</v>
      </c>
      <c r="K323" s="32"/>
      <c r="L323" s="44">
        <f t="shared" ref="L323:M323" si="371">L322</f>
        <v>150</v>
      </c>
      <c r="M323" s="44">
        <f t="shared" si="371"/>
        <v>34.799999999999997</v>
      </c>
      <c r="N323" s="43">
        <f t="shared" si="368"/>
        <v>23.2</v>
      </c>
    </row>
    <row r="324" spans="1:14" ht="15.75" customHeight="1" x14ac:dyDescent="0.25">
      <c r="A324" s="77" t="s">
        <v>133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9"/>
    </row>
    <row r="325" spans="1:14" ht="15.75" customHeight="1" x14ac:dyDescent="0.25">
      <c r="A325" s="72" t="s">
        <v>36</v>
      </c>
      <c r="B325" s="65"/>
      <c r="C325" s="32">
        <f>F325+I325+L325</f>
        <v>6486.4</v>
      </c>
      <c r="D325" s="32">
        <f>G325+J325+M325</f>
        <v>6486.4</v>
      </c>
      <c r="E325" s="32">
        <f t="shared" ref="E325:E326" si="372">D325/C325*100</f>
        <v>100</v>
      </c>
      <c r="F325" s="14"/>
      <c r="G325" s="14"/>
      <c r="H325" s="32"/>
      <c r="I325" s="14">
        <v>6486.4</v>
      </c>
      <c r="J325" s="14">
        <v>6486.4</v>
      </c>
      <c r="K325" s="32">
        <f t="shared" ref="K325:K326" si="373">J325/I325*100</f>
        <v>100</v>
      </c>
      <c r="L325" s="14"/>
      <c r="M325" s="14"/>
      <c r="N325" s="32"/>
    </row>
    <row r="326" spans="1:14" ht="15.75" customHeight="1" x14ac:dyDescent="0.25">
      <c r="A326" s="62" t="s">
        <v>37</v>
      </c>
      <c r="B326" s="63"/>
      <c r="C326" s="44">
        <f>C325</f>
        <v>6486.4</v>
      </c>
      <c r="D326" s="44">
        <f>D325</f>
        <v>6486.4</v>
      </c>
      <c r="E326" s="32">
        <f t="shared" si="372"/>
        <v>100</v>
      </c>
      <c r="F326" s="44">
        <f t="shared" ref="F326:G326" si="374">F325</f>
        <v>0</v>
      </c>
      <c r="G326" s="44">
        <f t="shared" si="374"/>
        <v>0</v>
      </c>
      <c r="H326" s="35"/>
      <c r="I326" s="44">
        <f t="shared" ref="I326:J326" si="375">I325</f>
        <v>6486.4</v>
      </c>
      <c r="J326" s="44">
        <f t="shared" si="375"/>
        <v>6486.4</v>
      </c>
      <c r="K326" s="32">
        <f t="shared" si="373"/>
        <v>100</v>
      </c>
      <c r="L326" s="44"/>
      <c r="M326" s="44"/>
      <c r="N326" s="46"/>
    </row>
    <row r="327" spans="1:14" ht="15.75" customHeight="1" x14ac:dyDescent="0.25">
      <c r="A327" s="69" t="s">
        <v>134</v>
      </c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1"/>
    </row>
    <row r="328" spans="1:14" ht="15.75" customHeight="1" x14ac:dyDescent="0.25">
      <c r="A328" s="72" t="s">
        <v>135</v>
      </c>
      <c r="B328" s="65"/>
      <c r="C328" s="32">
        <f t="shared" ref="C328" si="376">F328+I328+L328</f>
        <v>90</v>
      </c>
      <c r="D328" s="32">
        <f t="shared" ref="D328" si="377">G328+J328+M328</f>
        <v>0</v>
      </c>
      <c r="E328" s="32">
        <f t="shared" ref="E328" si="378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6" si="379">M328/L328*100</f>
        <v>0</v>
      </c>
    </row>
    <row r="329" spans="1:14" ht="15.75" customHeight="1" x14ac:dyDescent="0.25">
      <c r="A329" s="72" t="s">
        <v>35</v>
      </c>
      <c r="B329" s="65"/>
      <c r="C329" s="32">
        <f t="shared" ref="C329:C331" si="380">F329+I329+L329</f>
        <v>24</v>
      </c>
      <c r="D329" s="32">
        <f t="shared" ref="D329:D331" si="381">G329+J329+M329</f>
        <v>11</v>
      </c>
      <c r="E329" s="32">
        <f t="shared" ref="E329:E330" si="382">D329/C329*100</f>
        <v>45.833333333333329</v>
      </c>
      <c r="F329" s="26"/>
      <c r="G329" s="26"/>
      <c r="H329" s="32"/>
      <c r="I329" s="26"/>
      <c r="J329" s="26"/>
      <c r="K329" s="32"/>
      <c r="L329" s="26">
        <v>24</v>
      </c>
      <c r="M329" s="26">
        <v>11</v>
      </c>
      <c r="N329" s="32">
        <f t="shared" si="379"/>
        <v>45.833333333333329</v>
      </c>
    </row>
    <row r="330" spans="1:14" ht="15.75" customHeight="1" x14ac:dyDescent="0.25">
      <c r="A330" s="72" t="s">
        <v>36</v>
      </c>
      <c r="B330" s="65"/>
      <c r="C330" s="32">
        <f t="shared" si="380"/>
        <v>388</v>
      </c>
      <c r="D330" s="32">
        <f t="shared" si="381"/>
        <v>99.6</v>
      </c>
      <c r="E330" s="32">
        <f t="shared" si="382"/>
        <v>25.670103092783503</v>
      </c>
      <c r="F330" s="26"/>
      <c r="G330" s="26"/>
      <c r="H330" s="32"/>
      <c r="I330" s="26"/>
      <c r="J330" s="26"/>
      <c r="K330" s="32"/>
      <c r="L330" s="26">
        <v>388</v>
      </c>
      <c r="M330" s="26">
        <v>99.6</v>
      </c>
      <c r="N330" s="32">
        <f t="shared" si="379"/>
        <v>25.670103092783503</v>
      </c>
    </row>
    <row r="331" spans="1:14" ht="15.75" hidden="1" customHeight="1" x14ac:dyDescent="0.25">
      <c r="A331" s="64" t="s">
        <v>55</v>
      </c>
      <c r="B331" s="65"/>
      <c r="C331" s="32">
        <f t="shared" si="380"/>
        <v>0</v>
      </c>
      <c r="D331" s="32">
        <f t="shared" si="381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62" t="s">
        <v>37</v>
      </c>
      <c r="B332" s="63"/>
      <c r="C332" s="33">
        <f>C328+C329+C330+C331</f>
        <v>502</v>
      </c>
      <c r="D332" s="33">
        <f>D328+D329+D330+D331</f>
        <v>110.6</v>
      </c>
      <c r="E332" s="33">
        <f t="shared" ref="E332:E336" si="383">D332/C332*100</f>
        <v>22.031872509960156</v>
      </c>
      <c r="F332" s="44">
        <f t="shared" ref="F332:G332" si="384">F331</f>
        <v>0</v>
      </c>
      <c r="G332" s="44">
        <f t="shared" si="384"/>
        <v>0</v>
      </c>
      <c r="H332" s="32"/>
      <c r="I332" s="44">
        <f t="shared" ref="I332:J332" si="385">I331</f>
        <v>0</v>
      </c>
      <c r="J332" s="44">
        <f t="shared" si="385"/>
        <v>0</v>
      </c>
      <c r="K332" s="32"/>
      <c r="L332" s="44">
        <f>SUM(L328:L331)</f>
        <v>502</v>
      </c>
      <c r="M332" s="44">
        <f>SUM(M328:M331)</f>
        <v>110.6</v>
      </c>
      <c r="N332" s="32">
        <f t="shared" si="379"/>
        <v>22.031872509960156</v>
      </c>
    </row>
    <row r="333" spans="1:14" ht="30.75" customHeight="1" x14ac:dyDescent="0.25">
      <c r="A333" s="69" t="s">
        <v>146</v>
      </c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1"/>
    </row>
    <row r="334" spans="1:14" ht="15.75" customHeight="1" x14ac:dyDescent="0.25">
      <c r="A334" s="72" t="s">
        <v>36</v>
      </c>
      <c r="B334" s="65"/>
      <c r="C334" s="32">
        <f t="shared" ref="C334:D334" si="386">F334+I334+L334</f>
        <v>500</v>
      </c>
      <c r="D334" s="32">
        <f t="shared" si="386"/>
        <v>249.7</v>
      </c>
      <c r="E334" s="32">
        <f t="shared" ref="E334:E335" si="387">D334/C334*100</f>
        <v>49.94</v>
      </c>
      <c r="F334" s="27"/>
      <c r="G334" s="27"/>
      <c r="H334" s="32"/>
      <c r="I334" s="27"/>
      <c r="J334" s="27"/>
      <c r="K334" s="32"/>
      <c r="L334" s="27">
        <v>500</v>
      </c>
      <c r="M334" s="27">
        <v>249.7</v>
      </c>
      <c r="N334" s="32">
        <f t="shared" si="379"/>
        <v>49.94</v>
      </c>
    </row>
    <row r="335" spans="1:14" ht="15.75" customHeight="1" x14ac:dyDescent="0.25">
      <c r="A335" s="80" t="s">
        <v>31</v>
      </c>
      <c r="B335" s="81"/>
      <c r="C335" s="33">
        <f>C334</f>
        <v>500</v>
      </c>
      <c r="D335" s="33">
        <f>D334</f>
        <v>249.7</v>
      </c>
      <c r="E335" s="32">
        <f t="shared" si="387"/>
        <v>49.94</v>
      </c>
      <c r="F335" s="44"/>
      <c r="G335" s="44"/>
      <c r="H335" s="32"/>
      <c r="I335" s="44"/>
      <c r="J335" s="44"/>
      <c r="K335" s="32"/>
      <c r="L335" s="44">
        <f>L334</f>
        <v>500</v>
      </c>
      <c r="M335" s="44">
        <f>M334</f>
        <v>249.7</v>
      </c>
      <c r="N335" s="32">
        <f t="shared" si="379"/>
        <v>49.94</v>
      </c>
    </row>
    <row r="336" spans="1:14" ht="15.75" customHeight="1" x14ac:dyDescent="0.25">
      <c r="A336" s="85" t="s">
        <v>50</v>
      </c>
      <c r="B336" s="87"/>
      <c r="C336" s="35">
        <f>C320+C323+C326+C332+C335</f>
        <v>7788.4</v>
      </c>
      <c r="D336" s="35">
        <f>D320+D323+D326+D332+D335</f>
        <v>6881.5</v>
      </c>
      <c r="E336" s="35">
        <f t="shared" si="383"/>
        <v>88.355759847979058</v>
      </c>
      <c r="F336" s="35">
        <f>F320+F323+F326+F332+F335</f>
        <v>0</v>
      </c>
      <c r="G336" s="35">
        <f>G320+G323+G326+G332+G335</f>
        <v>0</v>
      </c>
      <c r="H336" s="32"/>
      <c r="I336" s="35">
        <f>I320+I323+I326+I332+I335</f>
        <v>6486.4</v>
      </c>
      <c r="J336" s="35">
        <f>J320+J323+J326+J332+J335</f>
        <v>6486.4</v>
      </c>
      <c r="K336" s="35">
        <f t="shared" ref="K336" si="388">J336/I336*100</f>
        <v>100</v>
      </c>
      <c r="L336" s="35">
        <f>L320+L323+L326+L332+L335</f>
        <v>1302</v>
      </c>
      <c r="M336" s="35">
        <f>M320+M323+M326+M332+M335</f>
        <v>395.09999999999997</v>
      </c>
      <c r="N336" s="35">
        <f t="shared" si="379"/>
        <v>30.345622119815662</v>
      </c>
    </row>
    <row r="337" spans="1:14" ht="38.25" customHeight="1" x14ac:dyDescent="0.3">
      <c r="A337" s="98" t="s">
        <v>101</v>
      </c>
      <c r="B337" s="99"/>
      <c r="C337" s="49">
        <f>C34+C63+C101+C116+C129+C163+C183+C205+C217+C229+C237+C254+C290+C316+C336</f>
        <v>3124290.5</v>
      </c>
      <c r="D337" s="49">
        <f>D34+D63+D101+D116+D129+D163+D183+D205+D217+D229+D237+D254+D290+D316+D336</f>
        <v>1983170.3</v>
      </c>
      <c r="E337" s="49">
        <f t="shared" si="353"/>
        <v>63.475861159517656</v>
      </c>
      <c r="F337" s="49">
        <f>F34+F63+F101+F116+F129+F163+F183+F205+F217+F229+F237+F254+F290+F316+F336</f>
        <v>134994.19999999998</v>
      </c>
      <c r="G337" s="49">
        <f>G34+G63+G101+G116+G129+G163+G183+G205+G217+G229+G237+G254+G290+G316+G336</f>
        <v>107841.29999999999</v>
      </c>
      <c r="H337" s="35">
        <f t="shared" si="354"/>
        <v>79.885876578401152</v>
      </c>
      <c r="I337" s="49">
        <f>I34+I63+I101+I116+I129+I163+I183+I205+I217+I229+I237+I254+I290+I316+I336</f>
        <v>1704814.9999999998</v>
      </c>
      <c r="J337" s="49">
        <f>J34+J63+J101+J116+J129+J163+J183+J205+J217+J229+J237+J254+J290+J316+J336</f>
        <v>1165892.4000000001</v>
      </c>
      <c r="K337" s="49">
        <f t="shared" si="361"/>
        <v>68.388206344970001</v>
      </c>
      <c r="L337" s="49">
        <f>L34+L63+L101+L116+L129+L163+L183+L205+L217+L229+L237+L254+L290+L316+L336</f>
        <v>1284481.3</v>
      </c>
      <c r="M337" s="49">
        <f>M34+M63+M101+M116+M129+M163+M183+M205+M217+M229+M237+M254+M290+M316+M336</f>
        <v>709436.59999999986</v>
      </c>
      <c r="N337" s="35">
        <f t="shared" si="288"/>
        <v>55.231368490923124</v>
      </c>
    </row>
    <row r="338" spans="1:14" ht="15.6" hidden="1" x14ac:dyDescent="0.3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49.5" hidden="1" customHeight="1" x14ac:dyDescent="0.3">
      <c r="A339" s="5"/>
      <c r="B339" s="10" t="s">
        <v>123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5.6" hidden="1" x14ac:dyDescent="0.3">
      <c r="A340" s="5"/>
      <c r="B340" s="5" t="s">
        <v>115</v>
      </c>
      <c r="C340" s="28" t="e">
        <f>C314+C235+C232+C211+C208+C193+#REF!+C161+C158+C153+C147+C139+C136+C126+C123+C119+C107+C104+C93+C83+C77+C74+C70+C66+C48+C44+C41</f>
        <v>#REF!</v>
      </c>
      <c r="D340" s="28" t="e">
        <f>D314+D235+D232+D211+D208+D193+#REF!+D161+D158+D153+D147+D139+D136+D126+D123+D119+D107+D104+D93+D83+D77+D74+D70+D66+D48+D44+D41</f>
        <v>#REF!</v>
      </c>
      <c r="E340" s="28" t="e">
        <f>D340/C340*100</f>
        <v>#REF!</v>
      </c>
      <c r="F340" s="28" t="e">
        <f>F314+F235+F232+F211+F208+F193+#REF!+F161+F158+F153+F147+F139+F136+F126+F123+F119+F107+F104+F93+F83+F77+F74+F70+F66+F48+F44+F41</f>
        <v>#REF!</v>
      </c>
      <c r="G340" s="28" t="e">
        <f>G314+G235+G232+G211+G208+G193+#REF!+G161+G158+G153+G147+G139+G136+G126+G123+G119+G107+G104+G93+G83+G77+G74+G70+G66+G48+G44+G41</f>
        <v>#REF!</v>
      </c>
      <c r="H340" s="28" t="e">
        <f>G340/F340*100</f>
        <v>#REF!</v>
      </c>
      <c r="I340" s="28" t="e">
        <f>I314+I235+I232+I211+I208+I193+#REF!+I161+I158+I153+I147+I139+I136+I126+I123+I119+I107+I104+I93+I83+I77+I74+I70+I66+I48+I44+I41</f>
        <v>#REF!</v>
      </c>
      <c r="J340" s="28" t="e">
        <f>J314+J235+J232+J211+J208+J193+#REF!+J161+J158+J153+J147+J139+J136+J126+J123+J119+J107+J104+J93+J83+J77+J74+J70+J66+J48+J44+J41</f>
        <v>#REF!</v>
      </c>
      <c r="K340" s="28" t="e">
        <f>J340/I340*100</f>
        <v>#REF!</v>
      </c>
      <c r="L340" s="28" t="e">
        <f>L314+L235+L232+L211+L208+L193+#REF!+L161+L158+L153+L147+L139+L136+L126+L123+L119+L107+L104+L93+L83+L77+L74+L70+L66+L48+L44+L41</f>
        <v>#REF!</v>
      </c>
      <c r="M340" s="28" t="e">
        <f>M314+M235+M232+M211+M208+M193+#REF!+M161+M158+M153+M147+M139+M136+M126+M123+M119+M107+M104+M93+M83+M77+M74+M70+M66+M48+M44+M41</f>
        <v>#REF!</v>
      </c>
      <c r="N340" s="28" t="e">
        <f>M340/L340*100</f>
        <v>#REF!</v>
      </c>
    </row>
    <row r="341" spans="1:14" ht="15.6" hidden="1" x14ac:dyDescent="0.3">
      <c r="A341" s="5"/>
      <c r="B341" s="5" t="s">
        <v>117</v>
      </c>
      <c r="C341" s="28">
        <f>C240+C243+C249+C252+C212</f>
        <v>15686.099999999999</v>
      </c>
      <c r="D341" s="28">
        <f>D240+D243+D249+D252+D212</f>
        <v>6822.4</v>
      </c>
      <c r="E341" s="28">
        <f t="shared" ref="E341:E347" si="389">D341/C341*100</f>
        <v>43.493283862782981</v>
      </c>
      <c r="F341" s="28">
        <f>F240+F243+F249+F252+F212</f>
        <v>0</v>
      </c>
      <c r="G341" s="28">
        <f>G240+G243+G249+G252+G212</f>
        <v>0</v>
      </c>
      <c r="H341" s="28"/>
      <c r="I341" s="28">
        <f>I240+I243+I249+I252+I212</f>
        <v>8154</v>
      </c>
      <c r="J341" s="28">
        <f>J240+J243+J249+J252+J212</f>
        <v>2183.1999999999998</v>
      </c>
      <c r="K341" s="28">
        <f t="shared" ref="K341:K347" si="390">J341/I341*100</f>
        <v>26.774589158695118</v>
      </c>
      <c r="L341" s="28">
        <f>L240+L243+L249+L252+L212</f>
        <v>7532.1</v>
      </c>
      <c r="M341" s="28">
        <f>M240+M243+M249+M252+M212</f>
        <v>4639.2</v>
      </c>
      <c r="N341" s="28">
        <f t="shared" ref="N341:N347" si="391">M341/L341*100</f>
        <v>61.592384593937943</v>
      </c>
    </row>
    <row r="342" spans="1:14" ht="15.6" hidden="1" x14ac:dyDescent="0.3">
      <c r="A342" s="5"/>
      <c r="B342" s="5" t="s">
        <v>118</v>
      </c>
      <c r="C342" s="28">
        <f>C38+C57+C80</f>
        <v>133133.09999999998</v>
      </c>
      <c r="D342" s="28">
        <f>D38+D57+D80</f>
        <v>102169</v>
      </c>
      <c r="E342" s="28">
        <f t="shared" si="389"/>
        <v>76.741997294436942</v>
      </c>
      <c r="F342" s="28">
        <f>F38+F57+F80</f>
        <v>9619</v>
      </c>
      <c r="G342" s="28">
        <f>G38+G57+G80</f>
        <v>9618.9</v>
      </c>
      <c r="H342" s="28">
        <f t="shared" ref="H342:H347" si="392">G342/F342*100</f>
        <v>99.998960390893018</v>
      </c>
      <c r="I342" s="28">
        <f>I38+I57+I80</f>
        <v>119305.5</v>
      </c>
      <c r="J342" s="28">
        <f>J38+J57+J80</f>
        <v>88350.1</v>
      </c>
      <c r="K342" s="28">
        <f t="shared" si="390"/>
        <v>74.053668942337112</v>
      </c>
      <c r="L342" s="28">
        <f>L38+L57+L80</f>
        <v>4208.6000000000004</v>
      </c>
      <c r="M342" s="28">
        <f>M38+M57+M80</f>
        <v>4200</v>
      </c>
      <c r="N342" s="28">
        <f t="shared" si="391"/>
        <v>99.79565651285462</v>
      </c>
    </row>
    <row r="343" spans="1:14" ht="15.6" hidden="1" x14ac:dyDescent="0.3">
      <c r="A343" s="5"/>
      <c r="B343" s="5" t="s">
        <v>119</v>
      </c>
      <c r="C343" s="28" t="e">
        <f>C9+C12+#REF!+C17+C20+C23+C29+C45+C52+C71+C108+C132+C148+C220+C257+C260+C263+C267+C273+C276+C67</f>
        <v>#REF!</v>
      </c>
      <c r="D343" s="28" t="e">
        <f>D9+D12+#REF!+D17+D20+D23+D29+D45+D52+D71+D108+D132+D148+D220+D257+D260+D263+D267+D273+D276+D67</f>
        <v>#REF!</v>
      </c>
      <c r="E343" s="28" t="e">
        <f t="shared" si="389"/>
        <v>#REF!</v>
      </c>
      <c r="F343" s="28" t="e">
        <f>F9+F12+#REF!+F17+F20+F23+F29+F45+F52+F71+F108+F132+F148+F220+F257+F260+F263+F267+F273+F276+F67</f>
        <v>#REF!</v>
      </c>
      <c r="G343" s="28" t="e">
        <f>G9+G12+#REF!+G17+G20+G23+G29+G45+G52+G71+G108+G132+G148+G220+G257+G260+G263+G267+G273+G276+G67</f>
        <v>#REF!</v>
      </c>
      <c r="H343" s="28" t="e">
        <f t="shared" si="392"/>
        <v>#REF!</v>
      </c>
      <c r="I343" s="28" t="e">
        <f>I9+I12+#REF!+I17+I20+I23+I29+I45+I52+I71+I108+I132+I148+I220+I257+I260+I263+I267+I273+I276+I67</f>
        <v>#REF!</v>
      </c>
      <c r="J343" s="28" t="e">
        <f>J9+J12+#REF!+J17+J20+J23+J29+J45+J52+J71+J108+J132+J148+J220+J257+J260+J263+J267+J273+J276+J67</f>
        <v>#REF!</v>
      </c>
      <c r="K343" s="28" t="e">
        <f t="shared" si="390"/>
        <v>#REF!</v>
      </c>
      <c r="L343" s="28" t="e">
        <f>L9+L12+#REF!+L17+L20+L23+L29+L45+L52+L71+L108+L132+L148+L220+L257+L260+L263+L267+L273+L276+L67</f>
        <v>#REF!</v>
      </c>
      <c r="M343" s="28" t="e">
        <f>M9+M12+#REF!+M17+M20+M23+M29+M45+M52+M71+M108+M132+M148+M220+M257+M260+M263+M267+M273+M276+M67</f>
        <v>#REF!</v>
      </c>
      <c r="N343" s="28" t="e">
        <f t="shared" si="391"/>
        <v>#REF!</v>
      </c>
    </row>
    <row r="344" spans="1:14" ht="15.6" hidden="1" x14ac:dyDescent="0.3">
      <c r="A344" s="5"/>
      <c r="B344" s="5" t="s">
        <v>120</v>
      </c>
      <c r="C344" s="28">
        <f>C53+C133+C149+C166+C169+C172+C175+C178+C181+C268</f>
        <v>172196.7</v>
      </c>
      <c r="D344" s="28">
        <f>D53+D133+D149+D166+D169+D172+D175+D178+D181+D268</f>
        <v>110584.5</v>
      </c>
      <c r="E344" s="28">
        <f t="shared" si="389"/>
        <v>64.219871809390071</v>
      </c>
      <c r="F344" s="28">
        <f>F53+F133+F149+F166+F169+F172+F175+F178+F181+F268</f>
        <v>4005.8</v>
      </c>
      <c r="G344" s="28">
        <f>G53+G133+G149+G166+G169+G172+G175+G178+G181+G268</f>
        <v>4005.8</v>
      </c>
      <c r="H344" s="28">
        <f t="shared" si="392"/>
        <v>100</v>
      </c>
      <c r="I344" s="28">
        <f>I53+I133+I149+I166+I169+I172+I175+I178+I181+I268</f>
        <v>15007.300000000001</v>
      </c>
      <c r="J344" s="28">
        <f>J53+J133+J149+J166+J169+J172+J175+J178+J181+J268</f>
        <v>11811</v>
      </c>
      <c r="K344" s="28">
        <f t="shared" si="390"/>
        <v>78.701698506726729</v>
      </c>
      <c r="L344" s="28">
        <f>L53+L133+L149+L166+L169+L172+L175+L178+L181+L268</f>
        <v>153183.6</v>
      </c>
      <c r="M344" s="28">
        <f>M53+M133+M149+M166+M169+M172+M175+M178+M181+M268</f>
        <v>94767.7</v>
      </c>
      <c r="N344" s="28">
        <f t="shared" si="391"/>
        <v>61.865434680997176</v>
      </c>
    </row>
    <row r="345" spans="1:14" hidden="1" x14ac:dyDescent="0.25">
      <c r="A345" s="5"/>
      <c r="B345" s="5" t="s">
        <v>121</v>
      </c>
      <c r="C345" s="28" t="e">
        <f>C150+C186+C194+C197+C200+#REF!+C269</f>
        <v>#REF!</v>
      </c>
      <c r="D345" s="28" t="e">
        <f>D150+D186+D194+D197+D200+#REF!+D269</f>
        <v>#REF!</v>
      </c>
      <c r="E345" s="28" t="e">
        <f t="shared" si="389"/>
        <v>#REF!</v>
      </c>
      <c r="F345" s="28" t="e">
        <f>F150+F186+F194+F197+F200+#REF!+F269</f>
        <v>#REF!</v>
      </c>
      <c r="G345" s="28" t="e">
        <f>G150+G186+G194+G197+G200+#REF!+G269</f>
        <v>#REF!</v>
      </c>
      <c r="H345" s="28"/>
      <c r="I345" s="28" t="e">
        <f>I150+I186+I194+I197+I200+#REF!+I269</f>
        <v>#REF!</v>
      </c>
      <c r="J345" s="28" t="e">
        <f>J150+J186+J194+J197+J200+#REF!+J269</f>
        <v>#REF!</v>
      </c>
      <c r="K345" s="28" t="e">
        <f t="shared" si="390"/>
        <v>#REF!</v>
      </c>
      <c r="L345" s="28" t="e">
        <f>L150+L186+L194+L197+L200+#REF!+L269</f>
        <v>#REF!</v>
      </c>
      <c r="M345" s="28" t="e">
        <f>M150+M186+M194+M197+M200+#REF!+M269</f>
        <v>#REF!</v>
      </c>
      <c r="N345" s="28" t="e">
        <f t="shared" si="391"/>
        <v>#REF!</v>
      </c>
    </row>
    <row r="346" spans="1:14" hidden="1" x14ac:dyDescent="0.25">
      <c r="A346" s="5"/>
      <c r="B346" s="5" t="s">
        <v>122</v>
      </c>
      <c r="C346" s="28">
        <f>C279+C264+C227+C224+C221+C135</f>
        <v>14843</v>
      </c>
      <c r="D346" s="28">
        <f>D279+D264+D227+D224+D221+D135</f>
        <v>8638.7999999999993</v>
      </c>
      <c r="E346" s="28">
        <f t="shared" si="389"/>
        <v>58.201172269756782</v>
      </c>
      <c r="F346" s="28">
        <f>F279+F264+F227+F224+F221+F135</f>
        <v>0</v>
      </c>
      <c r="G346" s="28">
        <f>G279+G264+G227+G224+G221+G135</f>
        <v>0</v>
      </c>
      <c r="H346" s="28"/>
      <c r="I346" s="28">
        <f>I279+I264+I227+I224+I221+I135</f>
        <v>0</v>
      </c>
      <c r="J346" s="28">
        <f>J279+J264+J227+J224+J221+J135</f>
        <v>0</v>
      </c>
      <c r="K346" s="28"/>
      <c r="L346" s="28">
        <f>L279+L264+L227+L224+L221+L135</f>
        <v>14843</v>
      </c>
      <c r="M346" s="28">
        <f>M279+M264+M227+M224+M221+M135</f>
        <v>8638.7999999999993</v>
      </c>
      <c r="N346" s="28">
        <f t="shared" si="391"/>
        <v>58.201172269756782</v>
      </c>
    </row>
    <row r="347" spans="1:14" hidden="1" x14ac:dyDescent="0.25">
      <c r="A347" s="5"/>
      <c r="B347" s="5" t="s">
        <v>116</v>
      </c>
      <c r="C347" s="28" t="e">
        <f>C340+C341+C342+C343+C344+C345+C346</f>
        <v>#REF!</v>
      </c>
      <c r="D347" s="28" t="e">
        <f>D340+D341+D342+D343+D344+D345+D346</f>
        <v>#REF!</v>
      </c>
      <c r="E347" s="28" t="e">
        <f t="shared" si="389"/>
        <v>#REF!</v>
      </c>
      <c r="F347" s="28" t="e">
        <f t="shared" ref="F347:G347" si="393">F340+F341+F342+F343+F344+F345+F346</f>
        <v>#REF!</v>
      </c>
      <c r="G347" s="28" t="e">
        <f t="shared" si="393"/>
        <v>#REF!</v>
      </c>
      <c r="H347" s="28" t="e">
        <f t="shared" si="392"/>
        <v>#REF!</v>
      </c>
      <c r="I347" s="28" t="e">
        <f t="shared" ref="I347:J347" si="394">I340+I341+I342+I343+I344+I345+I346</f>
        <v>#REF!</v>
      </c>
      <c r="J347" s="28" t="e">
        <f t="shared" si="394"/>
        <v>#REF!</v>
      </c>
      <c r="K347" s="28" t="e">
        <f t="shared" si="390"/>
        <v>#REF!</v>
      </c>
      <c r="L347" s="28" t="e">
        <f t="shared" ref="L347:M347" si="395">L340+L341+L342+L343+L344+L345+L346</f>
        <v>#REF!</v>
      </c>
      <c r="M347" s="28" t="e">
        <f t="shared" si="395"/>
        <v>#REF!</v>
      </c>
      <c r="N347" s="28" t="e">
        <f t="shared" si="391"/>
        <v>#REF!</v>
      </c>
    </row>
    <row r="348" spans="1:14" hidden="1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idden="1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</sheetData>
  <mergeCells count="342"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314:B314"/>
    <mergeCell ref="A319:B319"/>
    <mergeCell ref="A321:N321"/>
    <mergeCell ref="A336:B336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333:N333"/>
    <mergeCell ref="A334:B334"/>
    <mergeCell ref="A335:B335"/>
    <mergeCell ref="A50:N50"/>
    <mergeCell ref="B64:N64"/>
    <mergeCell ref="A65:N65"/>
    <mergeCell ref="A197:B197"/>
    <mergeCell ref="A198:B198"/>
    <mergeCell ref="A163:B163"/>
    <mergeCell ref="A316:B316"/>
    <mergeCell ref="A337:B337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5" max="14" man="1"/>
    <brk id="2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2024-08-05T07:00:51Z</cp:lastPrinted>
  <dcterms:created xsi:type="dcterms:W3CDTF">2016-11-22T06:59:06Z</dcterms:created>
  <dcterms:modified xsi:type="dcterms:W3CDTF">2024-09-03T11:33:53Z</dcterms:modified>
</cp:coreProperties>
</file>