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/>
</workbook>
</file>

<file path=xl/calcChain.xml><?xml version="1.0" encoding="utf-8"?>
<calcChain xmlns="http://schemas.openxmlformats.org/spreadsheetml/2006/main">
  <c r="K183" i="1" l="1"/>
  <c r="K184" i="1"/>
  <c r="K315" i="1" l="1"/>
  <c r="K110" i="1" l="1"/>
  <c r="K109" i="1"/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L323" i="1" s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E312" i="1" l="1"/>
  <c r="N313" i="1"/>
  <c r="N322" i="1"/>
  <c r="M323" i="1"/>
  <c r="N323" i="1" s="1"/>
  <c r="J323" i="1"/>
  <c r="K316" i="1"/>
  <c r="E318" i="1"/>
  <c r="E319" i="1"/>
  <c r="N310" i="1"/>
  <c r="C322" i="1"/>
  <c r="C323" i="1" s="1"/>
  <c r="E320" i="1"/>
  <c r="D322" i="1"/>
  <c r="E316" i="1"/>
  <c r="E315" i="1"/>
  <c r="D313" i="1"/>
  <c r="E313" i="1" s="1"/>
  <c r="E310" i="1"/>
  <c r="E309" i="1"/>
  <c r="D323" i="1" l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111" i="1" l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<sst xmlns="http://schemas.openxmlformats.org/spreadsheetml/2006/main" count="357" uniqueCount="145">
  <si>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</si>
  <si>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</si>
  <si>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</si>
  <si>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</si>
  <si>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</si>
  <si>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</si>
  <si>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</si>
  <si>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</si>
  <si>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</si>
  <si>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</si>
  <si>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</si>
  <si>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</si>
  <si>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</si>
  <si>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</si>
  <si>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</si>
  <si>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</si>
  <si>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</si>
  <si>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</si>
  <si>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</si>
  <si>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</si>
  <si>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</si>
  <si>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</si>
  <si>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</si>
  <si>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</si>
  <si>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</si>
  <si>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</si>
  <si>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</si>
  <si>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</si>
  <si>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</si>
  <si>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</si>
  <si>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</si>
  <si>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</si>
  <si>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</si>
  <si>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</si>
  <si>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</si>
  <si>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</si>
  <si>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</si>
  <si>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</si>
  <si>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</si>
  <si>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</si>
  <si>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</si>
  <si>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</si>
  <si>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</si>
  <si>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</si>
  <si>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</si>
  <si>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</si>
  <si>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</si>
  <si>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</si>
  <si>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</si>
  <si>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</si>
  <si>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</si>
  <si>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</si>
  <si>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</si>
  <si>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</si>
  <si>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</si>
  <si>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</si>
  <si>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</si>
  <si>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</si>
  <si>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</si>
  <si>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</si>
  <si>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</si>
  <si>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</si>
  <si>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</si>
  <si>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</si>
  <si>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</si>
  <si>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</si>
  <si>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</si>
  <si>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</si>
  <si>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</si>
  <si>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</si>
  <si>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</si>
  <si>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</si>
  <si>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</si>
  <si>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</si>
  <si>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</si>
  <si>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</si>
  <si>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</si>
  <si>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</si>
  <si>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</si>
  <si>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</si>
  <si>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</si>
  <si>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</si>
  <si>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</si>
  <si>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</si>
  <si>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</si>
  <si>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</si>
  <si>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</si>
  <si>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</si>
  <si>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</si>
  <si>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</si>
  <si>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</si>
  <si>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</si>
  <si>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</si>
  <si>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</si>
  <si>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</si>
  <si>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</si>
  <si>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</si>
  <si>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</si>
  <si>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</si>
  <si>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</si>
  <si>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</si>
  <si>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</si>
  <si>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</si>
  <si>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</si>
  <si>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</si>
  <si>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</si>
  <si>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</si>
  <si>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</si>
  <si>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</si>
  <si>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</si>
  <si>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</si>
  <si>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</si>
  <si>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</si>
  <si>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</si>
  <si>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</si>
  <si>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</si>
  <si>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</si>
  <si>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</si>
  <si>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</si>
  <si>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</si>
  <si>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</si>
  <si>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</si>
  <si>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</si>
  <si>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</si>
  <si>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</si>
  <si>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</si>
  <si>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</si>
  <si>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</si>
  <si>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</si>
  <si>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</si>
  <si>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</si>
  <si>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</si>
  <si>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</si>
  <si>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</si>
  <si>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</si>
  <si>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</si>
  <si>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</si>
  <si>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</si>
  <si>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</si>
  <si>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</si>
  <si>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</si>
  <si>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</si>
  <si>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</si>
  <si>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01.11.2022  года (бюджетные средства)</t>
  </si>
  <si>
    <t>Уточненная сводная бюджетная роспись на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</si>
</sst>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310" activePane="bottomRight" state="frozen"/>
      <selection pane="topRight" activeCell="G1" sqref="G1"/>
      <selection pane="bottomLeft" activeCell="A11" sqref="A11"/>
      <selection pane="bottomRight" activeCell="T177" sqref="T177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618078.69999999995</v>
      </c>
      <c r="D8" s="32">
        <f>G8+J8+M8</f>
        <v>498258.7</v>
      </c>
      <c r="E8" s="32">
        <f>D8/C8*100</f>
        <v>80.614119205208013</v>
      </c>
      <c r="F8" s="14"/>
      <c r="G8" s="14"/>
      <c r="H8" s="32"/>
      <c r="I8" s="14">
        <v>403554.6</v>
      </c>
      <c r="J8" s="14">
        <v>338286.2</v>
      </c>
      <c r="K8" s="32">
        <f>J8/I8*100</f>
        <v>83.826624699606953</v>
      </c>
      <c r="L8" s="14">
        <v>214524.1</v>
      </c>
      <c r="M8" s="14">
        <v>159972.5</v>
      </c>
      <c r="N8" s="32">
        <f>M8/L8*100</f>
        <v>74.570875719790919</v>
      </c>
    </row>
    <row r="9" spans="1:14" x14ac:dyDescent="0.25">
      <c r="A9" s="60" t="s">
        <v>31</v>
      </c>
      <c r="B9" s="57"/>
      <c r="C9" s="33">
        <f>C8</f>
        <v>618078.69999999995</v>
      </c>
      <c r="D9" s="33">
        <f>D8</f>
        <v>498258.7</v>
      </c>
      <c r="E9" s="33">
        <f>D9/C9*100</f>
        <v>80.614119205208013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403554.6</v>
      </c>
      <c r="J9" s="33">
        <f>J8</f>
        <v>338286.2</v>
      </c>
      <c r="K9" s="33">
        <f>J9/I9*100</f>
        <v>83.826624699606953</v>
      </c>
      <c r="L9" s="33">
        <f>L8</f>
        <v>214524.1</v>
      </c>
      <c r="M9" s="33">
        <f>M8</f>
        <v>159972.5</v>
      </c>
      <c r="N9" s="33">
        <f>M9/L9*100</f>
        <v>74.570875719790919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803936.99999999988</v>
      </c>
      <c r="D11" s="32">
        <f>J11+M11+G11</f>
        <v>607133.4</v>
      </c>
      <c r="E11" s="32">
        <f t="shared" ref="E11:E12" si="2">D11/C11*100</f>
        <v>75.520022091283295</v>
      </c>
      <c r="F11" s="14">
        <v>90368.6</v>
      </c>
      <c r="G11" s="14">
        <v>61105</v>
      </c>
      <c r="H11" s="32">
        <f>G11/F11*100</f>
        <v>67.617513162757859</v>
      </c>
      <c r="I11" s="14">
        <v>528821.1</v>
      </c>
      <c r="J11" s="14">
        <v>419861.4</v>
      </c>
      <c r="K11" s="32">
        <f t="shared" ref="K11" si="3">J11/I11*100</f>
        <v>79.395735155045827</v>
      </c>
      <c r="L11" s="14">
        <v>184747.3</v>
      </c>
      <c r="M11" s="14">
        <v>126167</v>
      </c>
      <c r="N11" s="32">
        <f t="shared" ref="N11:N13" si="4">M11/L11*100</f>
        <v>68.291661095994371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60</v>
      </c>
      <c r="E12" s="32">
        <f t="shared" si="2"/>
        <v>100</v>
      </c>
      <c r="F12" s="14"/>
      <c r="G12" s="14"/>
      <c r="H12" s="32"/>
      <c r="I12" s="14"/>
      <c r="J12" s="14"/>
      <c r="K12" s="32"/>
      <c r="L12" s="14">
        <v>60</v>
      </c>
      <c r="M12" s="14">
        <v>60</v>
      </c>
      <c r="N12" s="32">
        <f t="shared" ref="N12" si="5">M12/L12*100</f>
        <v>100</v>
      </c>
    </row>
    <row r="13" spans="1:14" x14ac:dyDescent="0.25">
      <c r="A13" s="60" t="s">
        <v>31</v>
      </c>
      <c r="B13" s="100"/>
      <c r="C13" s="33">
        <f>C11+C12</f>
        <v>803996.99999999988</v>
      </c>
      <c r="D13" s="33">
        <f>D11+D12</f>
        <v>607193.4</v>
      </c>
      <c r="E13" s="33">
        <f>E11</f>
        <v>75.520022091283295</v>
      </c>
      <c r="F13" s="33">
        <f>F11+F12</f>
        <v>90368.6</v>
      </c>
      <c r="G13" s="33">
        <f>G11+G12</f>
        <v>61105</v>
      </c>
      <c r="H13" s="33">
        <f>H11</f>
        <v>67.617513162757859</v>
      </c>
      <c r="I13" s="33">
        <f>I11+I12</f>
        <v>528821.1</v>
      </c>
      <c r="J13" s="33">
        <f>J11+J12</f>
        <v>419861.4</v>
      </c>
      <c r="K13" s="33">
        <f>K11</f>
        <v>79.395735155045827</v>
      </c>
      <c r="L13" s="33">
        <f>L11+L12</f>
        <v>184807.3</v>
      </c>
      <c r="M13" s="33">
        <f>M11+M12</f>
        <v>126227</v>
      </c>
      <c r="N13" s="33">
        <f t="shared" si="4"/>
        <v>68.301955604567581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60007.6</v>
      </c>
      <c r="D15" s="32">
        <f>J15+M15+G15</f>
        <v>39881</v>
      </c>
      <c r="E15" s="32">
        <f t="shared" ref="E15:E16" si="6">D15/C15*100</f>
        <v>66.459915077423531</v>
      </c>
      <c r="F15" s="14"/>
      <c r="G15" s="14"/>
      <c r="H15" s="32"/>
      <c r="I15" s="14">
        <v>399.7</v>
      </c>
      <c r="J15" s="14">
        <v>299.7</v>
      </c>
      <c r="K15" s="32">
        <f t="shared" ref="K15:K16" si="7">J15/I15*100</f>
        <v>74.981235926945217</v>
      </c>
      <c r="L15" s="14">
        <v>59607.9</v>
      </c>
      <c r="M15" s="14">
        <v>39581.300000000003</v>
      </c>
      <c r="N15" s="32">
        <f>M15/L15*100</f>
        <v>66.402775471036563</v>
      </c>
    </row>
    <row r="16" spans="1:14" x14ac:dyDescent="0.25">
      <c r="A16" s="101" t="s">
        <v>31</v>
      </c>
      <c r="B16" s="100"/>
      <c r="C16" s="33">
        <f>C15</f>
        <v>60007.6</v>
      </c>
      <c r="D16" s="33">
        <f>D15</f>
        <v>39881</v>
      </c>
      <c r="E16" s="33">
        <f t="shared" si="6"/>
        <v>66.459915077423531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399.7</v>
      </c>
      <c r="J16" s="33">
        <f t="shared" si="9"/>
        <v>299.7</v>
      </c>
      <c r="K16" s="33">
        <f t="shared" si="7"/>
        <v>74.981235926945217</v>
      </c>
      <c r="L16" s="33">
        <f>SUM(L15)</f>
        <v>59607.9</v>
      </c>
      <c r="M16" s="33">
        <f>SUM(M15)</f>
        <v>39581.300000000003</v>
      </c>
      <c r="N16" s="33">
        <f>M16/L16*100</f>
        <v>66.402775471036563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8917</v>
      </c>
      <c r="D18" s="32">
        <f>J18+M18+G18</f>
        <v>6655.5</v>
      </c>
      <c r="E18" s="32">
        <f t="shared" ref="E18:E19" si="10">D18/C18*100</f>
        <v>74.638331277335425</v>
      </c>
      <c r="F18" s="14"/>
      <c r="G18" s="14"/>
      <c r="H18" s="32"/>
      <c r="I18" s="14"/>
      <c r="J18" s="14"/>
      <c r="K18" s="32"/>
      <c r="L18" s="14">
        <v>8917</v>
      </c>
      <c r="M18" s="14">
        <v>6655.5</v>
      </c>
      <c r="N18" s="32">
        <f>M18/L18*100</f>
        <v>74.638331277335425</v>
      </c>
    </row>
    <row r="19" spans="1:16" x14ac:dyDescent="0.25">
      <c r="A19" s="135" t="s">
        <v>31</v>
      </c>
      <c r="B19" s="135"/>
      <c r="C19" s="33">
        <f t="shared" ref="C19:D19" si="11">C18</f>
        <v>8917</v>
      </c>
      <c r="D19" s="33">
        <f t="shared" si="11"/>
        <v>6655.5</v>
      </c>
      <c r="E19" s="33">
        <f t="shared" si="10"/>
        <v>74.638331277335425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6655.5</v>
      </c>
      <c r="N19" s="33">
        <f>M19/L19*100</f>
        <v>74.638331277335425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44780.2</v>
      </c>
      <c r="D21" s="32">
        <f>J21+M21+G21</f>
        <v>33464.199999999997</v>
      </c>
      <c r="E21" s="32">
        <f t="shared" ref="E21:E22" si="14">D21/C21*100</f>
        <v>74.72990294817798</v>
      </c>
      <c r="F21" s="14"/>
      <c r="G21" s="14"/>
      <c r="H21" s="32"/>
      <c r="I21" s="14">
        <v>13123.2</v>
      </c>
      <c r="J21" s="14">
        <v>10118.799999999999</v>
      </c>
      <c r="K21" s="32">
        <f t="shared" ref="K21:K22" si="15">J21/I21*100</f>
        <v>77.106193611314296</v>
      </c>
      <c r="L21" s="14">
        <v>31657</v>
      </c>
      <c r="M21" s="14">
        <v>23345.4</v>
      </c>
      <c r="N21" s="32">
        <f>M21/L21*100</f>
        <v>73.744827368354564</v>
      </c>
    </row>
    <row r="22" spans="1:16" x14ac:dyDescent="0.25">
      <c r="A22" s="95" t="s">
        <v>31</v>
      </c>
      <c r="B22" s="67"/>
      <c r="C22" s="33">
        <f t="shared" ref="C22:D22" si="16">C21</f>
        <v>44780.2</v>
      </c>
      <c r="D22" s="33">
        <f t="shared" si="16"/>
        <v>33464.199999999997</v>
      </c>
      <c r="E22" s="33">
        <f t="shared" si="14"/>
        <v>74.72990294817798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13123.2</v>
      </c>
      <c r="J22" s="33">
        <f t="shared" si="18"/>
        <v>10118.799999999999</v>
      </c>
      <c r="K22" s="35">
        <f t="shared" si="15"/>
        <v>77.106193611314296</v>
      </c>
      <c r="L22" s="33">
        <f t="shared" si="18"/>
        <v>31657</v>
      </c>
      <c r="M22" s="33">
        <f t="shared" si="18"/>
        <v>23345.4</v>
      </c>
      <c r="N22" s="33">
        <f>M22/L22*100</f>
        <v>73.744827368354564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7532.1</v>
      </c>
      <c r="D27" s="32">
        <f>J27+M27+G27</f>
        <v>5714</v>
      </c>
      <c r="E27" s="32">
        <f t="shared" ref="E27:E28" si="23">D27/C27*100</f>
        <v>75.861977403380195</v>
      </c>
      <c r="F27" s="14"/>
      <c r="G27" s="14"/>
      <c r="H27" s="32"/>
      <c r="I27" s="14"/>
      <c r="J27" s="14"/>
      <c r="K27" s="32"/>
      <c r="L27" s="14">
        <v>7532.1</v>
      </c>
      <c r="M27" s="14">
        <v>5714</v>
      </c>
      <c r="N27" s="32">
        <f t="shared" ref="N27:N28" si="24">M27/L27*100</f>
        <v>75.861977403380195</v>
      </c>
    </row>
    <row r="28" spans="1:16" x14ac:dyDescent="0.25">
      <c r="A28" s="125" t="s">
        <v>31</v>
      </c>
      <c r="B28" s="126"/>
      <c r="C28" s="34">
        <f>C27</f>
        <v>7532.1</v>
      </c>
      <c r="D28" s="34">
        <f>D27</f>
        <v>5714</v>
      </c>
      <c r="E28" s="34">
        <f t="shared" si="23"/>
        <v>75.861977403380195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7532.1</v>
      </c>
      <c r="M28" s="34">
        <f>M27</f>
        <v>5714</v>
      </c>
      <c r="N28" s="37">
        <f t="shared" si="24"/>
        <v>75.861977403380195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235</v>
      </c>
      <c r="D30" s="52">
        <f>J30+M30+G30</f>
        <v>13.5</v>
      </c>
      <c r="E30" s="52">
        <f t="shared" ref="E30:E32" si="27">D30/C30*100</f>
        <v>5.7446808510638299</v>
      </c>
      <c r="F30" s="52"/>
      <c r="G30" s="52"/>
      <c r="H30" s="52"/>
      <c r="I30" s="52"/>
      <c r="J30" s="52"/>
      <c r="K30" s="52"/>
      <c r="L30" s="20">
        <v>235</v>
      </c>
      <c r="M30" s="20">
        <v>13.5</v>
      </c>
      <c r="N30" s="14">
        <f t="shared" ref="N30:N32" si="28">M30/L30*100</f>
        <v>5.7446808510638299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235</v>
      </c>
      <c r="D31" s="52">
        <f>D30</f>
        <v>13.5</v>
      </c>
      <c r="E31" s="52">
        <f t="shared" si="27"/>
        <v>5.7446808510638299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13.5</v>
      </c>
      <c r="N31" s="53">
        <f t="shared" si="28"/>
        <v>5.7446808510638299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1543547.5999999999</v>
      </c>
      <c r="D32" s="35">
        <f>D9+D13+D16+D19+D22+D25+D28+D31</f>
        <v>1191180.3</v>
      </c>
      <c r="E32" s="35">
        <f t="shared" si="27"/>
        <v>77.171594837762058</v>
      </c>
      <c r="F32" s="35">
        <f>F9+F13+F16+F19+F22+F25+F28+F31</f>
        <v>90368.6</v>
      </c>
      <c r="G32" s="35">
        <f>G9+G13+G16+G19+G22+G25+G28+G31</f>
        <v>61105</v>
      </c>
      <c r="H32" s="35">
        <f t="shared" ref="H32" si="31">G32/F32*100</f>
        <v>67.617513162757859</v>
      </c>
      <c r="I32" s="35">
        <f>I9+I13+I16+I19+I22+I25+I28+I31</f>
        <v>945898.59999999986</v>
      </c>
      <c r="J32" s="35">
        <f>J9+J13+J16+J19+J22+J25+J28+J31</f>
        <v>768566.10000000009</v>
      </c>
      <c r="K32" s="35">
        <f t="shared" ref="K32" si="32">J32/I32*100</f>
        <v>81.252483088567857</v>
      </c>
      <c r="L32" s="35">
        <f>L9+L13+L16+L19+L22+L25+L28+L31</f>
        <v>507280.4</v>
      </c>
      <c r="M32" s="35">
        <f>M9+M13+M16+M19+M22+M25+M28+M31</f>
        <v>361509.2</v>
      </c>
      <c r="N32" s="35">
        <f t="shared" si="28"/>
        <v>71.264176577687607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102409.1</v>
      </c>
      <c r="D36" s="32">
        <f>J36+M36+G36</f>
        <v>101623.4</v>
      </c>
      <c r="E36" s="32">
        <f t="shared" ref="E36:E37" si="33">D36/C36*100</f>
        <v>99.232783024164831</v>
      </c>
      <c r="F36" s="16"/>
      <c r="G36" s="16"/>
      <c r="H36" s="36"/>
      <c r="I36" s="16">
        <v>102409.1</v>
      </c>
      <c r="J36" s="16">
        <v>101623.4</v>
      </c>
      <c r="K36" s="32">
        <f t="shared" ref="K36:K37" si="34">J36/I36*100</f>
        <v>99.232783024164831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102409.1</v>
      </c>
      <c r="D37" s="38">
        <f>D36+D35</f>
        <v>101623.4</v>
      </c>
      <c r="E37" s="33">
        <f t="shared" si="33"/>
        <v>99.232783024164831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101623.4</v>
      </c>
      <c r="K37" s="35">
        <f t="shared" si="34"/>
        <v>99.232783024164831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740</v>
      </c>
      <c r="D39" s="32">
        <f>J39+M39+G39</f>
        <v>740</v>
      </c>
      <c r="E39" s="32">
        <f t="shared" ref="E39:E40" si="35">D39/C39*100</f>
        <v>100</v>
      </c>
      <c r="F39" s="16"/>
      <c r="G39" s="16"/>
      <c r="H39" s="32"/>
      <c r="I39" s="16"/>
      <c r="J39" s="16"/>
      <c r="K39" s="32"/>
      <c r="L39" s="14">
        <v>740</v>
      </c>
      <c r="M39" s="14">
        <v>740</v>
      </c>
      <c r="N39" s="32">
        <f t="shared" ref="N39:N111" si="36">M39/L39*100</f>
        <v>100</v>
      </c>
    </row>
    <row r="40" spans="1:14" x14ac:dyDescent="0.25">
      <c r="A40" s="58" t="s">
        <v>40</v>
      </c>
      <c r="B40" s="96"/>
      <c r="C40" s="38">
        <f>C39</f>
        <v>740</v>
      </c>
      <c r="D40" s="38">
        <f>D39</f>
        <v>740</v>
      </c>
      <c r="E40" s="33">
        <f t="shared" si="35"/>
        <v>100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740</v>
      </c>
      <c r="M40" s="33">
        <f>M39</f>
        <v>740</v>
      </c>
      <c r="N40" s="33">
        <f t="shared" si="36"/>
        <v>100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14155.1</v>
      </c>
      <c r="D42" s="32">
        <f>J42+M42+G42</f>
        <v>9624.5</v>
      </c>
      <c r="E42" s="32">
        <f t="shared" ref="E42:E44" si="39">D42/C42*100</f>
        <v>67.993161475369305</v>
      </c>
      <c r="F42" s="16"/>
      <c r="G42" s="16"/>
      <c r="H42" s="32"/>
      <c r="I42" s="16">
        <v>14155.1</v>
      </c>
      <c r="J42" s="16">
        <v>9624.5</v>
      </c>
      <c r="K42" s="32">
        <f t="shared" ref="K42:K44" si="40">J42/I42*100</f>
        <v>67.993161475369305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114418</v>
      </c>
      <c r="D43" s="32">
        <f>J43+M43+G43</f>
        <v>85062.6</v>
      </c>
      <c r="E43" s="32">
        <f t="shared" si="39"/>
        <v>74.343722141621086</v>
      </c>
      <c r="F43" s="16"/>
      <c r="G43" s="16"/>
      <c r="H43" s="32"/>
      <c r="I43" s="16">
        <v>114418</v>
      </c>
      <c r="J43" s="16">
        <v>85062.6</v>
      </c>
      <c r="K43" s="32">
        <f t="shared" si="40"/>
        <v>74.343722141621086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128573.1</v>
      </c>
      <c r="D44" s="38">
        <f>D42+D43</f>
        <v>94687.1</v>
      </c>
      <c r="E44" s="33">
        <f t="shared" si="39"/>
        <v>73.644564842879262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128573.1</v>
      </c>
      <c r="J44" s="38">
        <f t="shared" si="42"/>
        <v>94687.1</v>
      </c>
      <c r="K44" s="33">
        <f t="shared" si="40"/>
        <v>73.644564842879262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2342.8000000000002</v>
      </c>
      <c r="E46" s="32">
        <f t="shared" ref="E46:E47" si="43">D46/C46*100</f>
        <v>80.786206896551732</v>
      </c>
      <c r="F46" s="16"/>
      <c r="G46" s="16"/>
      <c r="H46" s="32"/>
      <c r="I46" s="16"/>
      <c r="J46" s="16"/>
      <c r="K46" s="32"/>
      <c r="L46" s="14">
        <v>2900</v>
      </c>
      <c r="M46" s="14">
        <v>2342.8000000000002</v>
      </c>
      <c r="N46" s="32">
        <f t="shared" si="36"/>
        <v>80.786206896551732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2342.8000000000002</v>
      </c>
      <c r="E47" s="33">
        <f t="shared" si="43"/>
        <v>80.786206896551732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2342.8000000000002</v>
      </c>
      <c r="N47" s="33">
        <f t="shared" si="36"/>
        <v>80.786206896551732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7">I50+L50+F50</f>
        <v>442.3</v>
      </c>
      <c r="D50" s="32">
        <f t="shared" ref="D50:D52" si="48">J50+M50+G50</f>
        <v>242.3</v>
      </c>
      <c r="E50" s="32">
        <f t="shared" si="46"/>
        <v>54.781822292561614</v>
      </c>
      <c r="F50" s="16"/>
      <c r="G50" s="16"/>
      <c r="H50" s="32"/>
      <c r="I50" s="16"/>
      <c r="J50" s="16"/>
      <c r="K50" s="32"/>
      <c r="L50" s="14">
        <v>442.3</v>
      </c>
      <c r="M50" s="14">
        <v>242.3</v>
      </c>
      <c r="N50" s="32">
        <f t="shared" si="36"/>
        <v>54.781822292561614</v>
      </c>
    </row>
    <row r="51" spans="1:14" ht="30.75" hidden="1" customHeight="1" x14ac:dyDescent="0.25">
      <c r="A51" s="56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442.3</v>
      </c>
      <c r="D53" s="38">
        <f>D49+D50+D51+D52</f>
        <v>242.3</v>
      </c>
      <c r="E53" s="33">
        <f t="shared" si="46"/>
        <v>54.781822292561614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442.3</v>
      </c>
      <c r="M53" s="38">
        <f t="shared" si="51"/>
        <v>242.3</v>
      </c>
      <c r="N53" s="33">
        <f t="shared" si="36"/>
        <v>54.781822292561614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2">I55+L55+F55</f>
        <v>2752.4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2752.4</v>
      </c>
      <c r="M55" s="16">
        <v>0</v>
      </c>
      <c r="N55" s="35">
        <f t="shared" si="36"/>
        <v>0</v>
      </c>
    </row>
    <row r="56" spans="1:14" x14ac:dyDescent="0.25">
      <c r="A56" s="60" t="s">
        <v>40</v>
      </c>
      <c r="B56" s="76"/>
      <c r="C56" s="38">
        <f>C55</f>
        <v>2752.4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2752.4</v>
      </c>
      <c r="M56" s="38">
        <f t="shared" si="55"/>
        <v>0</v>
      </c>
      <c r="N56" s="33">
        <f t="shared" si="36"/>
        <v>0</v>
      </c>
    </row>
    <row r="57" spans="1:14" x14ac:dyDescent="0.25">
      <c r="A57" s="60" t="s">
        <v>53</v>
      </c>
      <c r="B57" s="57"/>
      <c r="C57" s="39">
        <f>C37+C40+C44+C47+C53+C56</f>
        <v>237816.9</v>
      </c>
      <c r="D57" s="39">
        <f>D37+D40+D44+D47+D53+D56</f>
        <v>199635.59999999998</v>
      </c>
      <c r="E57" s="35">
        <f t="shared" si="46"/>
        <v>83.945085483832301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230982.2</v>
      </c>
      <c r="J57" s="39">
        <f t="shared" si="57"/>
        <v>196310.5</v>
      </c>
      <c r="K57" s="35">
        <f t="shared" ref="K57" si="58">J57/I57*100</f>
        <v>84.989449403460526</v>
      </c>
      <c r="L57" s="39">
        <f t="shared" ref="L57:M57" si="59">L37+L40+L44+L47+L53+L56</f>
        <v>6834.7000000000007</v>
      </c>
      <c r="M57" s="39">
        <f t="shared" si="59"/>
        <v>3325.1000000000004</v>
      </c>
      <c r="N57" s="35">
        <f t="shared" si="36"/>
        <v>48.650269946010802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8" t="s">
        <v>40</v>
      </c>
      <c r="B62" s="96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2">I64+L64+F64</f>
        <v>4874.7</v>
      </c>
      <c r="D64" s="32">
        <f t="shared" si="62"/>
        <v>1711.2</v>
      </c>
      <c r="E64" s="32">
        <f t="shared" ref="E64:E69" si="63">D64/C64*100</f>
        <v>35.1036986891501</v>
      </c>
      <c r="F64" s="16"/>
      <c r="G64" s="16"/>
      <c r="H64" s="32"/>
      <c r="I64" s="16"/>
      <c r="J64" s="16"/>
      <c r="K64" s="32"/>
      <c r="L64" s="14">
        <v>4874.7</v>
      </c>
      <c r="M64" s="14">
        <v>1711.2</v>
      </c>
      <c r="N64" s="32">
        <f t="shared" si="36"/>
        <v>35.1036986891501</v>
      </c>
    </row>
    <row r="65" spans="1:14" ht="28.5" customHeight="1" x14ac:dyDescent="0.25">
      <c r="A65" s="56" t="s">
        <v>44</v>
      </c>
      <c r="B65" s="57"/>
      <c r="C65" s="32">
        <f t="shared" ref="C65" si="64">I65+L65+F65</f>
        <v>515</v>
      </c>
      <c r="D65" s="32">
        <f t="shared" ref="D65" si="65">J65+M65+G65</f>
        <v>217.8</v>
      </c>
      <c r="E65" s="32">
        <f t="shared" si="63"/>
        <v>42.291262135922331</v>
      </c>
      <c r="F65" s="17"/>
      <c r="G65" s="17"/>
      <c r="H65" s="32"/>
      <c r="I65" s="16"/>
      <c r="J65" s="16"/>
      <c r="K65" s="32"/>
      <c r="L65" s="14">
        <v>515</v>
      </c>
      <c r="M65" s="14">
        <v>217.8</v>
      </c>
      <c r="N65" s="32">
        <f t="shared" si="36"/>
        <v>42.291262135922331</v>
      </c>
    </row>
    <row r="66" spans="1:14" x14ac:dyDescent="0.25">
      <c r="A66" s="58" t="s">
        <v>40</v>
      </c>
      <c r="B66" s="96"/>
      <c r="C66" s="38">
        <f>C64+C65</f>
        <v>5389.7</v>
      </c>
      <c r="D66" s="38">
        <f>D64+D65</f>
        <v>1929</v>
      </c>
      <c r="E66" s="33">
        <f t="shared" si="63"/>
        <v>35.790489266564002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5389.7</v>
      </c>
      <c r="M66" s="33">
        <f>SUM(M64:M65)</f>
        <v>1929</v>
      </c>
      <c r="N66" s="33">
        <f t="shared" si="36"/>
        <v>35.790489266564002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8" t="s">
        <v>40</v>
      </c>
      <c r="B69" s="96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79">I74+L74+F74</f>
        <v>723.4</v>
      </c>
      <c r="D74" s="32">
        <f t="shared" ref="D74" si="80">J74+M74+G74</f>
        <v>560.79999999999995</v>
      </c>
      <c r="E74" s="32">
        <f t="shared" ref="E74:E75" si="81">D74/C74*100</f>
        <v>77.522808957699752</v>
      </c>
      <c r="F74" s="16"/>
      <c r="G74" s="16"/>
      <c r="H74" s="32"/>
      <c r="I74" s="16">
        <v>723.4</v>
      </c>
      <c r="J74" s="16">
        <v>560.79999999999995</v>
      </c>
      <c r="K74" s="32">
        <f t="shared" ref="K74:K75" si="82">J74/I74*100</f>
        <v>77.522808957699752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723.4</v>
      </c>
      <c r="D75" s="38">
        <f>D74</f>
        <v>560.79999999999995</v>
      </c>
      <c r="E75" s="33">
        <f t="shared" si="81"/>
        <v>77.522808957699752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560.79999999999995</v>
      </c>
      <c r="K75" s="33">
        <f t="shared" si="82"/>
        <v>77.522808957699752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5">I77+L77+F77</f>
        <v>959</v>
      </c>
      <c r="D77" s="32">
        <f t="shared" ref="D77" si="86">J77+M77+G77</f>
        <v>605.5</v>
      </c>
      <c r="E77" s="32">
        <f t="shared" ref="E77:E91" si="87">D77/C77*100</f>
        <v>63.138686131386855</v>
      </c>
      <c r="F77" s="14"/>
      <c r="G77" s="14"/>
      <c r="H77" s="32"/>
      <c r="I77" s="14"/>
      <c r="J77" s="14"/>
      <c r="K77" s="32"/>
      <c r="L77" s="14">
        <v>959</v>
      </c>
      <c r="M77" s="14">
        <v>605.5</v>
      </c>
      <c r="N77" s="32">
        <f t="shared" si="36"/>
        <v>63.138686131386855</v>
      </c>
    </row>
    <row r="78" spans="1:14" x14ac:dyDescent="0.25">
      <c r="A78" s="106" t="s">
        <v>31</v>
      </c>
      <c r="B78" s="106"/>
      <c r="C78" s="38">
        <f>C77</f>
        <v>959</v>
      </c>
      <c r="D78" s="38">
        <f>D77</f>
        <v>605.5</v>
      </c>
      <c r="E78" s="33">
        <f t="shared" si="87"/>
        <v>63.138686131386855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605.5</v>
      </c>
      <c r="N78" s="33">
        <f t="shared" si="36"/>
        <v>63.138686131386855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95" t="s">
        <v>40</v>
      </c>
      <c r="B84" s="99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99">I86+L86+F86</f>
        <v>3630.7</v>
      </c>
      <c r="D86" s="32">
        <f t="shared" si="99"/>
        <v>1520.2</v>
      </c>
      <c r="E86" s="32">
        <f t="shared" si="95"/>
        <v>41.87071363648883</v>
      </c>
      <c r="F86" s="16"/>
      <c r="G86" s="16"/>
      <c r="H86" s="32"/>
      <c r="I86" s="16"/>
      <c r="J86" s="16"/>
      <c r="K86" s="32"/>
      <c r="L86" s="16">
        <v>3630.7</v>
      </c>
      <c r="M86" s="16">
        <v>1520.2</v>
      </c>
      <c r="N86" s="32">
        <f t="shared" si="36"/>
        <v>41.87071363648883</v>
      </c>
    </row>
    <row r="87" spans="1:14" x14ac:dyDescent="0.25">
      <c r="A87" s="95" t="s">
        <v>40</v>
      </c>
      <c r="B87" s="99"/>
      <c r="C87" s="33">
        <f>C86</f>
        <v>3630.7</v>
      </c>
      <c r="D87" s="33">
        <f>D86</f>
        <v>1520.2</v>
      </c>
      <c r="E87" s="33">
        <f t="shared" si="95"/>
        <v>41.87071363648883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1520.2</v>
      </c>
      <c r="N87" s="33">
        <f t="shared" si="36"/>
        <v>41.87071363648883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13324.399999999998</v>
      </c>
      <c r="D91" s="42">
        <f>D62+D66+D69+D72+D75+D78+D81+D84+D87+D90</f>
        <v>5736.9</v>
      </c>
      <c r="E91" s="42">
        <f t="shared" si="87"/>
        <v>43.055597250157611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972.09999999999991</v>
      </c>
      <c r="K91" s="42">
        <f t="shared" ref="K91" si="107">J91/I91*100</f>
        <v>85.662671836446947</v>
      </c>
      <c r="L91" s="42">
        <f>L62+L66+L69+L72+L75+L78+L81+L84+L87+L90</f>
        <v>12029</v>
      </c>
      <c r="M91" s="42">
        <f>M62+M66+M69+M72+M75+M78+M81+M84+M87+M90</f>
        <v>4604.2</v>
      </c>
      <c r="N91" s="42">
        <f t="shared" si="36"/>
        <v>38.275833402610353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08">I94+L94+F94</f>
        <v>13786.4</v>
      </c>
      <c r="D94" s="32">
        <f>J94+M94+G94</f>
        <v>10085.5</v>
      </c>
      <c r="E94" s="32">
        <f t="shared" ref="E94:E95" si="109">D94/C94*100</f>
        <v>73.155428538269589</v>
      </c>
      <c r="F94" s="14"/>
      <c r="G94" s="14"/>
      <c r="H94" s="32"/>
      <c r="I94" s="14">
        <v>9524.2999999999993</v>
      </c>
      <c r="J94" s="14">
        <v>8496.7000000000007</v>
      </c>
      <c r="K94" s="32"/>
      <c r="L94" s="14">
        <v>4262.1000000000004</v>
      </c>
      <c r="M94" s="14">
        <v>1588.8</v>
      </c>
      <c r="N94" s="32">
        <f t="shared" si="36"/>
        <v>37.277398465545147</v>
      </c>
    </row>
    <row r="95" spans="1:14" ht="15.75" customHeight="1" x14ac:dyDescent="0.25">
      <c r="A95" s="101" t="s">
        <v>40</v>
      </c>
      <c r="B95" s="100"/>
      <c r="C95" s="33">
        <f>C94</f>
        <v>13786.4</v>
      </c>
      <c r="D95" s="33">
        <f>D94</f>
        <v>10085.5</v>
      </c>
      <c r="E95" s="33">
        <f t="shared" si="109"/>
        <v>73.155428538269589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9524.2999999999993</v>
      </c>
      <c r="J95" s="33">
        <f t="shared" si="111"/>
        <v>8496.7000000000007</v>
      </c>
      <c r="K95" s="32"/>
      <c r="L95" s="33">
        <f t="shared" si="111"/>
        <v>4262.1000000000004</v>
      </c>
      <c r="M95" s="33">
        <f t="shared" si="111"/>
        <v>1588.8</v>
      </c>
      <c r="N95" s="33">
        <f t="shared" si="36"/>
        <v>37.277398465545147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2">I97+L97+F97</f>
        <v>20</v>
      </c>
      <c r="D97" s="32">
        <f t="shared" ref="D97" si="113">J97+M97+G97</f>
        <v>19.3</v>
      </c>
      <c r="E97" s="32">
        <f t="shared" ref="E97:E101" si="114">D97/C97*100</f>
        <v>96.500000000000014</v>
      </c>
      <c r="F97" s="14"/>
      <c r="G97" s="14"/>
      <c r="H97" s="32"/>
      <c r="I97" s="14"/>
      <c r="J97" s="14"/>
      <c r="K97" s="32"/>
      <c r="L97" s="14">
        <v>20</v>
      </c>
      <c r="M97" s="14">
        <v>19.3</v>
      </c>
      <c r="N97" s="32">
        <f t="shared" si="36"/>
        <v>96.500000000000014</v>
      </c>
    </row>
    <row r="98" spans="1:14" ht="34.5" customHeight="1" x14ac:dyDescent="0.25">
      <c r="A98" s="97" t="s">
        <v>44</v>
      </c>
      <c r="B98" s="96"/>
      <c r="C98" s="32">
        <f t="shared" ref="C98:C100" si="115">I98+L98+F98</f>
        <v>3464</v>
      </c>
      <c r="D98" s="32">
        <f t="shared" ref="D98:D100" si="116">J98+M98+G98</f>
        <v>1751.1</v>
      </c>
      <c r="E98" s="32">
        <f t="shared" si="114"/>
        <v>50.551385681293304</v>
      </c>
      <c r="F98" s="14"/>
      <c r="G98" s="14"/>
      <c r="H98" s="32"/>
      <c r="I98" s="14"/>
      <c r="J98" s="14"/>
      <c r="K98" s="32"/>
      <c r="L98" s="14">
        <v>3464</v>
      </c>
      <c r="M98" s="14">
        <v>1751.1</v>
      </c>
      <c r="N98" s="32">
        <f t="shared" si="36"/>
        <v>50.551385681293304</v>
      </c>
    </row>
    <row r="99" spans="1:14" ht="30.75" hidden="1" customHeight="1" x14ac:dyDescent="0.25">
      <c r="A99" s="56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3484</v>
      </c>
      <c r="D101" s="33">
        <f>D97+D98+D99+D100</f>
        <v>1770.3999999999999</v>
      </c>
      <c r="E101" s="33">
        <f t="shared" si="114"/>
        <v>50.815154994259473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3484</v>
      </c>
      <c r="M101" s="33">
        <f>SUM(M97:M100)</f>
        <v>1770.3999999999999</v>
      </c>
      <c r="N101" s="33">
        <f t="shared" si="36"/>
        <v>50.815154994259473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97" t="s">
        <v>44</v>
      </c>
      <c r="B104" s="96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60" t="s">
        <v>40</v>
      </c>
      <c r="B105" s="100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95" t="s">
        <v>53</v>
      </c>
      <c r="B106" s="96"/>
      <c r="C106" s="35">
        <f>C95+C101+C105</f>
        <v>17270.400000000001</v>
      </c>
      <c r="D106" s="35">
        <f>D95+D101+D105</f>
        <v>11855.9</v>
      </c>
      <c r="E106" s="35">
        <f t="shared" ref="E106" si="125">D106/C106*100</f>
        <v>68.648670557717239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9524.2999999999993</v>
      </c>
      <c r="J106" s="35">
        <f t="shared" si="127"/>
        <v>8496.7000000000007</v>
      </c>
      <c r="K106" s="32"/>
      <c r="L106" s="35">
        <f t="shared" si="127"/>
        <v>7746.1</v>
      </c>
      <c r="M106" s="35">
        <f t="shared" si="127"/>
        <v>3359.2</v>
      </c>
      <c r="N106" s="35">
        <f t="shared" si="36"/>
        <v>43.366339190044016</v>
      </c>
    </row>
    <row r="107" spans="1:14" s="11" customFormat="1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28">I109+L109+F109</f>
        <v>19639.599999999999</v>
      </c>
      <c r="D109" s="32">
        <f t="shared" ref="D109" si="129">J109+M109+G109</f>
        <v>13751.1</v>
      </c>
      <c r="E109" s="32">
        <f t="shared" ref="E109:E111" si="130">D109/C109*100</f>
        <v>70.017210126479156</v>
      </c>
      <c r="F109" s="14"/>
      <c r="G109" s="14"/>
      <c r="H109" s="32"/>
      <c r="I109" s="14">
        <v>549</v>
      </c>
      <c r="J109" s="14">
        <v>0</v>
      </c>
      <c r="K109" s="32">
        <f t="shared" ref="K109:K111" si="131">J109/I109*100</f>
        <v>0</v>
      </c>
      <c r="L109" s="14">
        <v>19090.599999999999</v>
      </c>
      <c r="M109" s="14">
        <v>13751.1</v>
      </c>
      <c r="N109" s="32">
        <f t="shared" si="36"/>
        <v>72.030737640514189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 t="e">
        <f t="shared" si="131"/>
        <v>#DIV/0!</v>
      </c>
      <c r="L110" s="18">
        <f t="shared" ref="L110" si="132">C110-F110-I110</f>
        <v>0</v>
      </c>
      <c r="M110" s="14"/>
      <c r="N110" s="18" t="e">
        <f t="shared" si="36"/>
        <v>#DIV/0!</v>
      </c>
    </row>
    <row r="111" spans="1:14" x14ac:dyDescent="0.25">
      <c r="A111" s="95" t="s">
        <v>40</v>
      </c>
      <c r="B111" s="67"/>
      <c r="C111" s="33">
        <f>C109+C110</f>
        <v>19639.599999999999</v>
      </c>
      <c r="D111" s="33">
        <f>D109+D110</f>
        <v>13751.1</v>
      </c>
      <c r="E111" s="33">
        <f t="shared" si="130"/>
        <v>70.017210126479156</v>
      </c>
      <c r="F111" s="33">
        <f t="shared" ref="F111:G111" si="133">F109+F110</f>
        <v>0</v>
      </c>
      <c r="G111" s="33">
        <f t="shared" si="133"/>
        <v>0</v>
      </c>
      <c r="H111" s="32"/>
      <c r="I111" s="33">
        <f t="shared" ref="I111:J111" si="134">I109+I110</f>
        <v>549</v>
      </c>
      <c r="J111" s="33">
        <f t="shared" si="134"/>
        <v>0</v>
      </c>
      <c r="K111" s="32">
        <f t="shared" si="131"/>
        <v>0</v>
      </c>
      <c r="L111" s="33">
        <f>SUM(L109:L110)</f>
        <v>19090.599999999999</v>
      </c>
      <c r="M111" s="33">
        <f>M109+M110</f>
        <v>13751.1</v>
      </c>
      <c r="N111" s="33">
        <f t="shared" si="36"/>
        <v>72.030737640514189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5">I113+L113+F113</f>
        <v>11080.9</v>
      </c>
      <c r="D113" s="32">
        <f t="shared" ref="D113" si="136">J113+M113+G113</f>
        <v>8297.6</v>
      </c>
      <c r="E113" s="32">
        <f t="shared" ref="E113:E114" si="137">D113/C113*100</f>
        <v>74.88200416933644</v>
      </c>
      <c r="F113" s="14"/>
      <c r="G113" s="14"/>
      <c r="H113" s="32"/>
      <c r="I113" s="14"/>
      <c r="J113" s="14"/>
      <c r="K113" s="32"/>
      <c r="L113" s="14">
        <v>11080.9</v>
      </c>
      <c r="M113" s="14">
        <v>8297.6</v>
      </c>
      <c r="N113" s="32">
        <f t="shared" ref="N113:N169" si="138">M113/L113*100</f>
        <v>74.88200416933644</v>
      </c>
    </row>
    <row r="114" spans="1:14" x14ac:dyDescent="0.25">
      <c r="A114" s="101" t="s">
        <v>40</v>
      </c>
      <c r="B114" s="100"/>
      <c r="C114" s="33">
        <f>C113</f>
        <v>11080.9</v>
      </c>
      <c r="D114" s="33">
        <f>D113</f>
        <v>8297.6</v>
      </c>
      <c r="E114" s="33">
        <f t="shared" si="137"/>
        <v>74.88200416933644</v>
      </c>
      <c r="F114" s="33">
        <f t="shared" ref="F114:G114" si="139">F113</f>
        <v>0</v>
      </c>
      <c r="G114" s="33">
        <f t="shared" si="139"/>
        <v>0</v>
      </c>
      <c r="H114" s="32"/>
      <c r="I114" s="33">
        <f t="shared" ref="I114:J114" si="140">I113</f>
        <v>0</v>
      </c>
      <c r="J114" s="33">
        <f t="shared" si="140"/>
        <v>0</v>
      </c>
      <c r="K114" s="32"/>
      <c r="L114" s="33">
        <f>L113</f>
        <v>11080.9</v>
      </c>
      <c r="M114" s="33">
        <f>M113</f>
        <v>8297.6</v>
      </c>
      <c r="N114" s="33">
        <f t="shared" si="138"/>
        <v>74.88200416933644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1">I116+L116+F116</f>
        <v>1288.4000000000001</v>
      </c>
      <c r="D116" s="32">
        <f t="shared" ref="D116" si="142">J116+M116+G116</f>
        <v>1018.1</v>
      </c>
      <c r="E116" s="32">
        <f t="shared" ref="E116:E119" si="143">D116/C116*100</f>
        <v>79.020490530891024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1018.1</v>
      </c>
      <c r="N116" s="32">
        <f t="shared" si="138"/>
        <v>79.020490530891024</v>
      </c>
    </row>
    <row r="117" spans="1:14" ht="34.5" hidden="1" customHeight="1" x14ac:dyDescent="0.25">
      <c r="A117" s="56" t="s">
        <v>98</v>
      </c>
      <c r="B117" s="57"/>
      <c r="C117" s="32">
        <f t="shared" ref="C117" si="144">I117+L117+F117</f>
        <v>0</v>
      </c>
      <c r="D117" s="32">
        <f t="shared" ref="D117" si="145">J117+M117+G117</f>
        <v>0</v>
      </c>
      <c r="E117" s="32" t="e">
        <f t="shared" si="143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8"/>
        <v>#DIV/0!</v>
      </c>
    </row>
    <row r="118" spans="1:14" x14ac:dyDescent="0.25">
      <c r="A118" s="101" t="s">
        <v>40</v>
      </c>
      <c r="B118" s="100"/>
      <c r="C118" s="35">
        <f t="shared" ref="C118" si="146">I118+L118+F118</f>
        <v>1288.4000000000001</v>
      </c>
      <c r="D118" s="35">
        <f t="shared" ref="D118" si="147">J118+M118+G118</f>
        <v>1018.1</v>
      </c>
      <c r="E118" s="32">
        <f t="shared" si="143"/>
        <v>79.020490530891024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1018.1</v>
      </c>
      <c r="N118" s="33">
        <f t="shared" si="138"/>
        <v>79.020490530891024</v>
      </c>
    </row>
    <row r="119" spans="1:14" x14ac:dyDescent="0.25">
      <c r="A119" s="58" t="s">
        <v>53</v>
      </c>
      <c r="B119" s="67"/>
      <c r="C119" s="35">
        <f>C111+C114+C118</f>
        <v>32008.9</v>
      </c>
      <c r="D119" s="35">
        <f>D111+D114+D118</f>
        <v>23066.799999999999</v>
      </c>
      <c r="E119" s="35">
        <f t="shared" si="143"/>
        <v>72.063707281412348</v>
      </c>
      <c r="F119" s="35">
        <f>F111+F114+F118</f>
        <v>0</v>
      </c>
      <c r="G119" s="35">
        <f t="shared" ref="G119" si="148">G111+G114+G118</f>
        <v>0</v>
      </c>
      <c r="H119" s="32"/>
      <c r="I119" s="35">
        <f t="shared" ref="I119:J119" si="149">I111+I114+I118</f>
        <v>549</v>
      </c>
      <c r="J119" s="35">
        <f t="shared" si="149"/>
        <v>0</v>
      </c>
      <c r="K119" s="32"/>
      <c r="L119" s="35">
        <f>L111+L114+L118</f>
        <v>31459.9</v>
      </c>
      <c r="M119" s="35">
        <f>M111+M114+M118</f>
        <v>23066.799999999999</v>
      </c>
      <c r="N119" s="35">
        <f t="shared" si="138"/>
        <v>73.321275655675962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50">I122+L122+F122</f>
        <v>33873.5</v>
      </c>
      <c r="D122" s="40">
        <f t="shared" ref="D122" si="151">J122+M122+G122</f>
        <v>24082.7</v>
      </c>
      <c r="E122" s="40">
        <f t="shared" ref="E122:E127" si="152">D122/C122*100</f>
        <v>71.095989490309535</v>
      </c>
      <c r="F122" s="20"/>
      <c r="G122" s="20"/>
      <c r="H122" s="32"/>
      <c r="I122" s="20"/>
      <c r="J122" s="20"/>
      <c r="K122" s="32"/>
      <c r="L122" s="20">
        <v>33873.5</v>
      </c>
      <c r="M122" s="20">
        <v>24082.7</v>
      </c>
      <c r="N122" s="40">
        <f t="shared" si="138"/>
        <v>71.095989490309535</v>
      </c>
    </row>
    <row r="123" spans="1:14" x14ac:dyDescent="0.25">
      <c r="A123" s="56" t="s">
        <v>45</v>
      </c>
      <c r="B123" s="57"/>
      <c r="C123" s="40">
        <f t="shared" ref="C123:C126" si="153">I123+L123+F123</f>
        <v>1455</v>
      </c>
      <c r="D123" s="40">
        <f t="shared" ref="D123:D126" si="154">J123+M123+G123</f>
        <v>1106.0999999999999</v>
      </c>
      <c r="E123" s="40">
        <f t="shared" si="152"/>
        <v>76.020618556701024</v>
      </c>
      <c r="F123" s="20"/>
      <c r="G123" s="20"/>
      <c r="H123" s="32"/>
      <c r="I123" s="20"/>
      <c r="J123" s="20"/>
      <c r="K123" s="32"/>
      <c r="L123" s="20">
        <v>1455</v>
      </c>
      <c r="M123" s="20">
        <v>1106.0999999999999</v>
      </c>
      <c r="N123" s="40">
        <f t="shared" si="138"/>
        <v>76.020618556701024</v>
      </c>
    </row>
    <row r="124" spans="1:14" ht="30.75" customHeight="1" x14ac:dyDescent="0.25">
      <c r="A124" s="56" t="s">
        <v>46</v>
      </c>
      <c r="B124" s="57"/>
      <c r="C124" s="40">
        <f t="shared" si="153"/>
        <v>901.8</v>
      </c>
      <c r="D124" s="40">
        <f t="shared" si="154"/>
        <v>276</v>
      </c>
      <c r="E124" s="40">
        <f t="shared" si="152"/>
        <v>30.605455755156356</v>
      </c>
      <c r="F124" s="20"/>
      <c r="G124" s="20"/>
      <c r="H124" s="32"/>
      <c r="I124" s="20"/>
      <c r="J124" s="20"/>
      <c r="K124" s="32"/>
      <c r="L124" s="20">
        <v>901.8</v>
      </c>
      <c r="M124" s="20">
        <v>276</v>
      </c>
      <c r="N124" s="40">
        <f t="shared" si="138"/>
        <v>30.605455755156356</v>
      </c>
    </row>
    <row r="125" spans="1:14" ht="33.75" customHeight="1" x14ac:dyDescent="0.25">
      <c r="A125" s="56" t="s">
        <v>58</v>
      </c>
      <c r="B125" s="57"/>
      <c r="C125" s="40">
        <f t="shared" si="153"/>
        <v>50</v>
      </c>
      <c r="D125" s="40">
        <f t="shared" si="154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39</v>
      </c>
      <c r="B126" s="57"/>
      <c r="C126" s="40">
        <f t="shared" si="153"/>
        <v>402.9</v>
      </c>
      <c r="D126" s="40">
        <f t="shared" si="154"/>
        <v>0</v>
      </c>
      <c r="E126" s="40">
        <f t="shared" si="152"/>
        <v>0</v>
      </c>
      <c r="F126" s="20"/>
      <c r="G126" s="20"/>
      <c r="H126" s="32"/>
      <c r="I126" s="20"/>
      <c r="J126" s="20"/>
      <c r="K126" s="32"/>
      <c r="L126" s="20">
        <v>402.9</v>
      </c>
      <c r="M126" s="20">
        <v>0</v>
      </c>
      <c r="N126" s="40">
        <f t="shared" si="138"/>
        <v>0</v>
      </c>
    </row>
    <row r="127" spans="1:14" x14ac:dyDescent="0.25">
      <c r="A127" s="101" t="s">
        <v>40</v>
      </c>
      <c r="B127" s="100"/>
      <c r="C127" s="41">
        <f>SUM(C122:C126)</f>
        <v>36683.200000000004</v>
      </c>
      <c r="D127" s="41">
        <f>SUM(D122:D126)</f>
        <v>25514.799999999999</v>
      </c>
      <c r="E127" s="41">
        <f t="shared" si="152"/>
        <v>69.554455445544548</v>
      </c>
      <c r="F127" s="41">
        <f t="shared" ref="F127:G127" si="155">SUM(F122:F126)</f>
        <v>0</v>
      </c>
      <c r="G127" s="41">
        <f t="shared" si="155"/>
        <v>0</v>
      </c>
      <c r="H127" s="32"/>
      <c r="I127" s="41">
        <f t="shared" ref="I127:J127" si="156">SUM(I122:I126)</f>
        <v>0</v>
      </c>
      <c r="J127" s="41">
        <f t="shared" si="156"/>
        <v>0</v>
      </c>
      <c r="K127" s="32"/>
      <c r="L127" s="41">
        <f t="shared" ref="L127:M127" si="157">SUM(L122:L126)</f>
        <v>36683.200000000004</v>
      </c>
      <c r="M127" s="41">
        <f t="shared" si="157"/>
        <v>25514.799999999999</v>
      </c>
      <c r="N127" s="41">
        <f t="shared" si="138"/>
        <v>69.554455445544548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58">I129+L129+F129</f>
        <v>700</v>
      </c>
      <c r="D129" s="32">
        <f t="shared" ref="D129" si="159">J129+M129+G129</f>
        <v>700</v>
      </c>
      <c r="E129" s="32">
        <f t="shared" ref="E129:E130" si="160">D129/C129*100</f>
        <v>100</v>
      </c>
      <c r="F129" s="14"/>
      <c r="G129" s="14"/>
      <c r="H129" s="32"/>
      <c r="I129" s="14"/>
      <c r="J129" s="14"/>
      <c r="K129" s="32"/>
      <c r="L129" s="14">
        <v>700</v>
      </c>
      <c r="M129" s="14">
        <v>700</v>
      </c>
      <c r="N129" s="32">
        <f t="shared" si="138"/>
        <v>100</v>
      </c>
    </row>
    <row r="130" spans="1:14" x14ac:dyDescent="0.25">
      <c r="A130" s="101" t="s">
        <v>40</v>
      </c>
      <c r="B130" s="100"/>
      <c r="C130" s="33">
        <f>C129</f>
        <v>700</v>
      </c>
      <c r="D130" s="33">
        <f>D129</f>
        <v>700</v>
      </c>
      <c r="E130" s="33">
        <f t="shared" si="160"/>
        <v>100</v>
      </c>
      <c r="F130" s="33">
        <f t="shared" ref="F130:G130" si="161">F129</f>
        <v>0</v>
      </c>
      <c r="G130" s="33">
        <f t="shared" si="161"/>
        <v>0</v>
      </c>
      <c r="H130" s="32"/>
      <c r="I130" s="33">
        <f t="shared" ref="I130:J130" si="162">I129</f>
        <v>0</v>
      </c>
      <c r="J130" s="33">
        <f t="shared" si="162"/>
        <v>0</v>
      </c>
      <c r="K130" s="32"/>
      <c r="L130" s="33">
        <f>L129</f>
        <v>700</v>
      </c>
      <c r="M130" s="33">
        <f>M129</f>
        <v>700</v>
      </c>
      <c r="N130" s="33">
        <f t="shared" si="138"/>
        <v>100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3">I132+L132+F132</f>
        <v>0</v>
      </c>
      <c r="D132" s="14">
        <f t="shared" ref="D132:D133" si="164">J132+M132+G132</f>
        <v>0</v>
      </c>
      <c r="E132" s="14" t="e">
        <f t="shared" ref="E132:E135" si="165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8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3"/>
        <v>0</v>
      </c>
      <c r="D133" s="14">
        <f t="shared" si="164"/>
        <v>0</v>
      </c>
      <c r="E133" s="14" t="e">
        <f t="shared" si="165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8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65"/>
        <v>#DIV/0!</v>
      </c>
      <c r="F134" s="14"/>
      <c r="G134" s="14"/>
      <c r="H134" s="14"/>
      <c r="I134" s="14"/>
      <c r="J134" s="14"/>
      <c r="K134" s="14"/>
      <c r="L134" s="18">
        <f t="shared" ref="L134:L145" si="166">C134-F134-I134</f>
        <v>0</v>
      </c>
      <c r="M134" s="18">
        <f t="shared" ref="M134:M145" si="167">D134-G134-J134</f>
        <v>0</v>
      </c>
      <c r="N134" s="18" t="e">
        <f t="shared" si="138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65"/>
        <v>#DIV/0!</v>
      </c>
      <c r="F135" s="15">
        <f t="shared" ref="F135:G135" si="168">F132+F133+F134</f>
        <v>0</v>
      </c>
      <c r="G135" s="15">
        <f t="shared" si="168"/>
        <v>0</v>
      </c>
      <c r="H135" s="15"/>
      <c r="I135" s="15">
        <f t="shared" ref="I135:J135" si="169">I132+I133+I134</f>
        <v>0</v>
      </c>
      <c r="J135" s="15">
        <f t="shared" si="169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8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70">I137+L137+F137</f>
        <v>100</v>
      </c>
      <c r="D137" s="32">
        <f t="shared" ref="D137:D140" si="171">J137+M137+G137</f>
        <v>30.2</v>
      </c>
      <c r="E137" s="32">
        <f t="shared" ref="E137:E141" si="172">D137/C137*100</f>
        <v>30.2</v>
      </c>
      <c r="F137" s="14"/>
      <c r="G137" s="14"/>
      <c r="H137" s="32"/>
      <c r="I137" s="14"/>
      <c r="J137" s="14"/>
      <c r="K137" s="32"/>
      <c r="L137" s="14">
        <v>100</v>
      </c>
      <c r="M137" s="14">
        <v>30.2</v>
      </c>
      <c r="N137" s="32">
        <f t="shared" si="138"/>
        <v>30.2</v>
      </c>
    </row>
    <row r="138" spans="1:14" ht="28.5" customHeight="1" x14ac:dyDescent="0.25">
      <c r="A138" s="62" t="s">
        <v>44</v>
      </c>
      <c r="B138" s="57"/>
      <c r="C138" s="32">
        <f t="shared" si="170"/>
        <v>6566.6</v>
      </c>
      <c r="D138" s="32">
        <f t="shared" si="171"/>
        <v>4383.8</v>
      </c>
      <c r="E138" s="32">
        <f t="shared" si="172"/>
        <v>66.75905339140499</v>
      </c>
      <c r="F138" s="14"/>
      <c r="G138" s="14"/>
      <c r="H138" s="32"/>
      <c r="I138" s="14"/>
      <c r="J138" s="14"/>
      <c r="K138" s="32"/>
      <c r="L138" s="14">
        <v>6566.6</v>
      </c>
      <c r="M138" s="14">
        <v>4383.8</v>
      </c>
      <c r="N138" s="32">
        <f t="shared" si="138"/>
        <v>66.75905339140499</v>
      </c>
    </row>
    <row r="139" spans="1:14" x14ac:dyDescent="0.25">
      <c r="A139" s="56" t="s">
        <v>45</v>
      </c>
      <c r="B139" s="57"/>
      <c r="C139" s="32">
        <f t="shared" si="170"/>
        <v>500.2</v>
      </c>
      <c r="D139" s="32">
        <f t="shared" si="171"/>
        <v>242.9</v>
      </c>
      <c r="E139" s="32">
        <f t="shared" si="172"/>
        <v>48.560575769692129</v>
      </c>
      <c r="F139" s="14"/>
      <c r="G139" s="14"/>
      <c r="H139" s="32"/>
      <c r="I139" s="14"/>
      <c r="J139" s="14"/>
      <c r="K139" s="32"/>
      <c r="L139" s="14">
        <v>500.2</v>
      </c>
      <c r="M139" s="14">
        <v>242.9</v>
      </c>
      <c r="N139" s="32">
        <f t="shared" si="138"/>
        <v>48.560575769692129</v>
      </c>
    </row>
    <row r="140" spans="1:14" ht="33.75" customHeight="1" x14ac:dyDescent="0.25">
      <c r="A140" s="56" t="s">
        <v>46</v>
      </c>
      <c r="B140" s="57"/>
      <c r="C140" s="32">
        <f t="shared" si="170"/>
        <v>911.2</v>
      </c>
      <c r="D140" s="32">
        <f t="shared" si="171"/>
        <v>583.79999999999995</v>
      </c>
      <c r="E140" s="32">
        <f t="shared" si="172"/>
        <v>64.06935908691834</v>
      </c>
      <c r="F140" s="14"/>
      <c r="G140" s="14"/>
      <c r="H140" s="32"/>
      <c r="I140" s="14"/>
      <c r="J140" s="14"/>
      <c r="K140" s="32"/>
      <c r="L140" s="14">
        <v>911.2</v>
      </c>
      <c r="M140" s="14">
        <v>583.79999999999995</v>
      </c>
      <c r="N140" s="32">
        <f t="shared" si="138"/>
        <v>64.06935908691834</v>
      </c>
    </row>
    <row r="141" spans="1:14" x14ac:dyDescent="0.25">
      <c r="A141" s="101" t="s">
        <v>40</v>
      </c>
      <c r="B141" s="100"/>
      <c r="C141" s="33">
        <f>C137+C138+C139+C140</f>
        <v>8078</v>
      </c>
      <c r="D141" s="33">
        <f>D137+D138+D139+D140</f>
        <v>5240.7</v>
      </c>
      <c r="E141" s="33">
        <f t="shared" si="172"/>
        <v>64.876206981926217</v>
      </c>
      <c r="F141" s="33">
        <f t="shared" ref="F141:G141" si="173">F137+F138+F139+F140</f>
        <v>0</v>
      </c>
      <c r="G141" s="33">
        <f t="shared" si="173"/>
        <v>0</v>
      </c>
      <c r="H141" s="32"/>
      <c r="I141" s="33">
        <f t="shared" ref="I141:J141" si="174">I137+I138+I139+I140</f>
        <v>0</v>
      </c>
      <c r="J141" s="33">
        <f t="shared" si="174"/>
        <v>0</v>
      </c>
      <c r="K141" s="32"/>
      <c r="L141" s="33">
        <f>SUM(L137:L140)</f>
        <v>8078</v>
      </c>
      <c r="M141" s="33">
        <f>SUM(M137:M140)</f>
        <v>5240.7</v>
      </c>
      <c r="N141" s="33">
        <f t="shared" si="138"/>
        <v>64.876206981926217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75">I143+L143+F143</f>
        <v>0</v>
      </c>
      <c r="D143" s="43">
        <f t="shared" ref="D143" si="176">J143+M143+G143</f>
        <v>0</v>
      </c>
      <c r="E143" s="43" t="e">
        <f t="shared" ref="E143:E146" si="177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8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77"/>
        <v>#DIV/0!</v>
      </c>
      <c r="F144" s="25"/>
      <c r="G144" s="25"/>
      <c r="H144" s="32"/>
      <c r="I144" s="25"/>
      <c r="J144" s="25"/>
      <c r="K144" s="32"/>
      <c r="L144" s="26">
        <f t="shared" si="166"/>
        <v>0</v>
      </c>
      <c r="M144" s="26">
        <f t="shared" si="167"/>
        <v>0</v>
      </c>
      <c r="N144" s="45" t="e">
        <f t="shared" si="138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77"/>
        <v>#DIV/0!</v>
      </c>
      <c r="F145" s="25"/>
      <c r="G145" s="25"/>
      <c r="H145" s="32"/>
      <c r="I145" s="25"/>
      <c r="J145" s="25"/>
      <c r="K145" s="32"/>
      <c r="L145" s="26">
        <f t="shared" si="166"/>
        <v>0</v>
      </c>
      <c r="M145" s="26">
        <f t="shared" si="167"/>
        <v>0</v>
      </c>
      <c r="N145" s="45" t="e">
        <f t="shared" si="138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77"/>
        <v>#DIV/0!</v>
      </c>
      <c r="F146" s="27">
        <f t="shared" ref="F146:G146" si="178">F143+F144+F145</f>
        <v>0</v>
      </c>
      <c r="G146" s="27">
        <f t="shared" si="178"/>
        <v>0</v>
      </c>
      <c r="H146" s="32"/>
      <c r="I146" s="27">
        <f t="shared" ref="I146:J146" si="179">I143+I144+I145</f>
        <v>0</v>
      </c>
      <c r="J146" s="27">
        <f t="shared" si="179"/>
        <v>0</v>
      </c>
      <c r="K146" s="32"/>
      <c r="L146" s="27">
        <f>L143</f>
        <v>0</v>
      </c>
      <c r="M146" s="27">
        <f>M143</f>
        <v>0</v>
      </c>
      <c r="N146" s="44" t="e">
        <f t="shared" si="138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80">I148+L148+F148</f>
        <v>0</v>
      </c>
      <c r="D148" s="43">
        <f t="shared" ref="D148" si="181">J148+M148+G148</f>
        <v>0</v>
      </c>
      <c r="E148" s="43" t="e">
        <f t="shared" ref="E148:E149" si="182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8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2"/>
        <v>#DIV/0!</v>
      </c>
      <c r="F149" s="44">
        <f t="shared" ref="F149:G149" si="183">F148</f>
        <v>0</v>
      </c>
      <c r="G149" s="44">
        <f t="shared" si="183"/>
        <v>0</v>
      </c>
      <c r="H149" s="32"/>
      <c r="I149" s="44">
        <f t="shared" ref="I149:J149" si="184">I148</f>
        <v>0</v>
      </c>
      <c r="J149" s="44">
        <f t="shared" si="184"/>
        <v>0</v>
      </c>
      <c r="K149" s="32"/>
      <c r="L149" s="44">
        <f>SUM(L148)</f>
        <v>0</v>
      </c>
      <c r="M149" s="44">
        <f>SUM(M148)</f>
        <v>0</v>
      </c>
      <c r="N149" s="44" t="e">
        <f t="shared" si="138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85">I151+L151+F151</f>
        <v>0</v>
      </c>
      <c r="D151" s="43">
        <f t="shared" ref="D151" si="186">J151+M151+G151</f>
        <v>0</v>
      </c>
      <c r="E151" s="43" t="e">
        <f t="shared" ref="E151:E153" si="187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8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87"/>
        <v>#DIV/0!</v>
      </c>
      <c r="F152" s="44">
        <f t="shared" ref="F152:G152" si="188">F151</f>
        <v>0</v>
      </c>
      <c r="G152" s="44">
        <f t="shared" si="188"/>
        <v>0</v>
      </c>
      <c r="H152" s="32"/>
      <c r="I152" s="44">
        <f t="shared" ref="I152:M152" si="189">I151</f>
        <v>0</v>
      </c>
      <c r="J152" s="44">
        <f t="shared" si="189"/>
        <v>0</v>
      </c>
      <c r="K152" s="32"/>
      <c r="L152" s="44">
        <f t="shared" si="189"/>
        <v>0</v>
      </c>
      <c r="M152" s="44">
        <f t="shared" si="189"/>
        <v>0</v>
      </c>
      <c r="N152" s="43" t="e">
        <f t="shared" si="138"/>
        <v>#DIV/0!</v>
      </c>
    </row>
    <row r="153" spans="1:14" x14ac:dyDescent="0.25">
      <c r="A153" s="60" t="s">
        <v>53</v>
      </c>
      <c r="B153" s="100"/>
      <c r="C153" s="46">
        <f>C127+C130+C135+C141+C146+C149+C152</f>
        <v>45461.200000000004</v>
      </c>
      <c r="D153" s="46">
        <f>D127+D130+D135+D141+D146+D149+D152</f>
        <v>31455.5</v>
      </c>
      <c r="E153" s="46">
        <f t="shared" si="187"/>
        <v>69.191970295548728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45461.200000000004</v>
      </c>
      <c r="M153" s="46">
        <f>M127+M130+M135+M141+M146+M149+M152</f>
        <v>31455.5</v>
      </c>
      <c r="N153" s="44">
        <f t="shared" si="138"/>
        <v>69.191970295548728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3362</v>
      </c>
      <c r="D156" s="40">
        <f>G156+J156+M156</f>
        <v>2660.9</v>
      </c>
      <c r="E156" s="40">
        <f t="shared" ref="E156:E157" si="190">D156/C156*100</f>
        <v>79.146341463414643</v>
      </c>
      <c r="F156" s="20"/>
      <c r="G156" s="20"/>
      <c r="H156" s="32"/>
      <c r="I156" s="20"/>
      <c r="J156" s="20"/>
      <c r="K156" s="32"/>
      <c r="L156" s="20">
        <v>3362</v>
      </c>
      <c r="M156" s="20">
        <v>2660.9</v>
      </c>
      <c r="N156" s="40">
        <f t="shared" si="138"/>
        <v>79.146341463414643</v>
      </c>
    </row>
    <row r="157" spans="1:14" x14ac:dyDescent="0.25">
      <c r="A157" s="60" t="s">
        <v>31</v>
      </c>
      <c r="B157" s="61"/>
      <c r="C157" s="41">
        <f>C156</f>
        <v>3362</v>
      </c>
      <c r="D157" s="41">
        <f>D156</f>
        <v>2660.9</v>
      </c>
      <c r="E157" s="41">
        <f t="shared" si="190"/>
        <v>79.146341463414643</v>
      </c>
      <c r="F157" s="41">
        <f t="shared" ref="F157:G157" si="191">F156</f>
        <v>0</v>
      </c>
      <c r="G157" s="41">
        <f t="shared" si="191"/>
        <v>0</v>
      </c>
      <c r="H157" s="32"/>
      <c r="I157" s="41">
        <f t="shared" ref="I157:J157" si="192">I156</f>
        <v>0</v>
      </c>
      <c r="J157" s="41">
        <f t="shared" si="192"/>
        <v>0</v>
      </c>
      <c r="K157" s="32"/>
      <c r="L157" s="41">
        <f>SUM(L156)</f>
        <v>3362</v>
      </c>
      <c r="M157" s="41">
        <f>SUM(M156)</f>
        <v>2660.9</v>
      </c>
      <c r="N157" s="41">
        <f t="shared" si="138"/>
        <v>79.146341463414643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76834.3</v>
      </c>
      <c r="D159" s="40">
        <f>G159+J159+M159</f>
        <v>60522.5</v>
      </c>
      <c r="E159" s="40">
        <f t="shared" ref="E159:E160" si="193">D159/C159*100</f>
        <v>78.770158640086521</v>
      </c>
      <c r="F159" s="20"/>
      <c r="G159" s="20"/>
      <c r="H159" s="40"/>
      <c r="I159" s="20">
        <v>1083.0999999999999</v>
      </c>
      <c r="J159" s="20">
        <v>673.5</v>
      </c>
      <c r="K159" s="40">
        <f t="shared" ref="K159:K160" si="194">J159/I159*100</f>
        <v>62.182623949773806</v>
      </c>
      <c r="L159" s="20">
        <v>75751.199999999997</v>
      </c>
      <c r="M159" s="20">
        <v>59849</v>
      </c>
      <c r="N159" s="47">
        <f t="shared" si="138"/>
        <v>79.007329256830261</v>
      </c>
    </row>
    <row r="160" spans="1:14" x14ac:dyDescent="0.25">
      <c r="A160" s="58" t="s">
        <v>31</v>
      </c>
      <c r="B160" s="59"/>
      <c r="C160" s="41">
        <f>C159</f>
        <v>76834.3</v>
      </c>
      <c r="D160" s="41">
        <f>D159</f>
        <v>60522.5</v>
      </c>
      <c r="E160" s="41">
        <f t="shared" si="193"/>
        <v>78.770158640086521</v>
      </c>
      <c r="F160" s="41">
        <f t="shared" ref="F160:G160" si="195">F159</f>
        <v>0</v>
      </c>
      <c r="G160" s="41">
        <f t="shared" si="195"/>
        <v>0</v>
      </c>
      <c r="H160" s="32"/>
      <c r="I160" s="41">
        <f t="shared" ref="I160:J160" si="196">I159</f>
        <v>1083.0999999999999</v>
      </c>
      <c r="J160" s="41">
        <f t="shared" si="196"/>
        <v>673.5</v>
      </c>
      <c r="K160" s="32">
        <f t="shared" si="194"/>
        <v>62.182623949773806</v>
      </c>
      <c r="L160" s="41">
        <f>SUM(L159)</f>
        <v>75751.199999999997</v>
      </c>
      <c r="M160" s="41">
        <f>SUM(M159)</f>
        <v>59849</v>
      </c>
      <c r="N160" s="41">
        <f t="shared" ref="N160" si="197">M160/L160*100</f>
        <v>79.007329256830261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5354.9</v>
      </c>
      <c r="D162" s="43">
        <f>G162+J162+M162</f>
        <v>3919.5</v>
      </c>
      <c r="E162" s="43">
        <f t="shared" ref="E162:E163" si="198">D162/C162*100</f>
        <v>73.194644157687364</v>
      </c>
      <c r="F162" s="25">
        <v>475.9</v>
      </c>
      <c r="G162" s="25">
        <v>475.9</v>
      </c>
      <c r="H162" s="43"/>
      <c r="I162" s="25">
        <v>134.19999999999999</v>
      </c>
      <c r="J162" s="25">
        <v>134.19999999999999</v>
      </c>
      <c r="K162" s="40"/>
      <c r="L162" s="25">
        <v>4744.8</v>
      </c>
      <c r="M162" s="25">
        <v>3309.4</v>
      </c>
      <c r="N162" s="43">
        <f t="shared" si="138"/>
        <v>69.747934581015002</v>
      </c>
    </row>
    <row r="163" spans="1:14" x14ac:dyDescent="0.25">
      <c r="A163" s="58" t="s">
        <v>31</v>
      </c>
      <c r="B163" s="59"/>
      <c r="C163" s="44">
        <f>C162</f>
        <v>5354.9</v>
      </c>
      <c r="D163" s="44">
        <f>D162</f>
        <v>3919.5</v>
      </c>
      <c r="E163" s="44">
        <f t="shared" si="198"/>
        <v>73.194644157687364</v>
      </c>
      <c r="F163" s="44">
        <f>F162</f>
        <v>475.9</v>
      </c>
      <c r="G163" s="44">
        <f t="shared" ref="G163" si="199">G162</f>
        <v>475.9</v>
      </c>
      <c r="H163" s="43"/>
      <c r="I163" s="44">
        <f t="shared" ref="I163:J163" si="200">I162</f>
        <v>134.19999999999999</v>
      </c>
      <c r="J163" s="44">
        <f t="shared" si="200"/>
        <v>134.19999999999999</v>
      </c>
      <c r="K163" s="40"/>
      <c r="L163" s="44">
        <f>SUM(L162)</f>
        <v>4744.8</v>
      </c>
      <c r="M163" s="44">
        <f>SUM(M162)</f>
        <v>3309.4</v>
      </c>
      <c r="N163" s="44">
        <f t="shared" si="138"/>
        <v>69.747934581015002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5366.7</v>
      </c>
      <c r="D165" s="43">
        <f>G165+J165+M165</f>
        <v>3725.9</v>
      </c>
      <c r="E165" s="43">
        <f t="shared" ref="E165:E166" si="201">D165/C165*100</f>
        <v>69.426276855423268</v>
      </c>
      <c r="F165" s="25"/>
      <c r="G165" s="25"/>
      <c r="H165" s="32"/>
      <c r="I165" s="25"/>
      <c r="J165" s="25"/>
      <c r="K165" s="32"/>
      <c r="L165" s="25">
        <v>5366.7</v>
      </c>
      <c r="M165" s="25">
        <v>3725.9</v>
      </c>
      <c r="N165" s="43">
        <f t="shared" si="138"/>
        <v>69.426276855423268</v>
      </c>
    </row>
    <row r="166" spans="1:14" ht="15.75" customHeight="1" x14ac:dyDescent="0.25">
      <c r="A166" s="60" t="s">
        <v>31</v>
      </c>
      <c r="B166" s="61"/>
      <c r="C166" s="44">
        <f>C165</f>
        <v>5366.7</v>
      </c>
      <c r="D166" s="44">
        <f>D165</f>
        <v>3725.9</v>
      </c>
      <c r="E166" s="44">
        <f t="shared" si="201"/>
        <v>69.426276855423268</v>
      </c>
      <c r="F166" s="44">
        <f t="shared" ref="F166:G166" si="202">F165</f>
        <v>0</v>
      </c>
      <c r="G166" s="44">
        <f t="shared" si="202"/>
        <v>0</v>
      </c>
      <c r="H166" s="32"/>
      <c r="I166" s="44">
        <f t="shared" ref="I166:J166" si="203">I165</f>
        <v>0</v>
      </c>
      <c r="J166" s="44">
        <f t="shared" si="203"/>
        <v>0</v>
      </c>
      <c r="K166" s="32"/>
      <c r="L166" s="44">
        <f>SUM(L165)</f>
        <v>5366.7</v>
      </c>
      <c r="M166" s="44">
        <f>SUM(M165)</f>
        <v>3725.9</v>
      </c>
      <c r="N166" s="44">
        <f t="shared" si="138"/>
        <v>69.426276855423268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16029.7</v>
      </c>
      <c r="D168" s="40">
        <f>G168+J168+M168</f>
        <v>11718.7</v>
      </c>
      <c r="E168" s="40">
        <f t="shared" ref="E168:E169" si="204">D168/C168*100</f>
        <v>73.106171668839721</v>
      </c>
      <c r="F168" s="20"/>
      <c r="G168" s="20"/>
      <c r="H168" s="32"/>
      <c r="I168" s="20"/>
      <c r="J168" s="20"/>
      <c r="K168" s="32"/>
      <c r="L168" s="20">
        <v>16029.7</v>
      </c>
      <c r="M168" s="20">
        <v>11718.7</v>
      </c>
      <c r="N168" s="40">
        <f t="shared" si="138"/>
        <v>73.106171668839721</v>
      </c>
    </row>
    <row r="169" spans="1:14" x14ac:dyDescent="0.25">
      <c r="A169" s="58" t="s">
        <v>31</v>
      </c>
      <c r="B169" s="59"/>
      <c r="C169" s="41">
        <f>C168</f>
        <v>16029.7</v>
      </c>
      <c r="D169" s="41">
        <f>D168</f>
        <v>11718.7</v>
      </c>
      <c r="E169" s="41">
        <f t="shared" si="204"/>
        <v>73.106171668839721</v>
      </c>
      <c r="F169" s="41">
        <f t="shared" ref="F169:G169" si="205">F168</f>
        <v>0</v>
      </c>
      <c r="G169" s="41">
        <f t="shared" si="205"/>
        <v>0</v>
      </c>
      <c r="H169" s="32"/>
      <c r="I169" s="41">
        <f t="shared" ref="I169:J169" si="206">I168</f>
        <v>0</v>
      </c>
      <c r="J169" s="41">
        <f t="shared" si="206"/>
        <v>0</v>
      </c>
      <c r="K169" s="32"/>
      <c r="L169" s="41">
        <f>SUM(L168)</f>
        <v>16029.7</v>
      </c>
      <c r="M169" s="41">
        <f>SUM(M168)</f>
        <v>11718.7</v>
      </c>
      <c r="N169" s="41">
        <f t="shared" si="138"/>
        <v>73.106171668839721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2700</v>
      </c>
      <c r="D171" s="40">
        <f>G171+J171+M171</f>
        <v>2114.5</v>
      </c>
      <c r="E171" s="40">
        <f t="shared" ref="E171:E173" si="207">D171/C171*100</f>
        <v>78.31481481481481</v>
      </c>
      <c r="F171" s="20"/>
      <c r="G171" s="20"/>
      <c r="H171" s="32"/>
      <c r="I171" s="20"/>
      <c r="J171" s="20"/>
      <c r="K171" s="32"/>
      <c r="L171" s="20">
        <v>2700</v>
      </c>
      <c r="M171" s="20">
        <v>2114.5</v>
      </c>
      <c r="N171" s="40">
        <f t="shared" ref="N171:N231" si="208">M171/L171*100</f>
        <v>78.31481481481481</v>
      </c>
    </row>
    <row r="172" spans="1:14" x14ac:dyDescent="0.25">
      <c r="A172" s="58" t="s">
        <v>31</v>
      </c>
      <c r="B172" s="59"/>
      <c r="C172" s="41">
        <f>F172+I172+L172</f>
        <v>2700</v>
      </c>
      <c r="D172" s="41">
        <f>G172+J172+M172</f>
        <v>2114.5</v>
      </c>
      <c r="E172" s="41">
        <f t="shared" si="207"/>
        <v>78.31481481481481</v>
      </c>
      <c r="F172" s="41">
        <f t="shared" ref="F172:G172" si="209">F171</f>
        <v>0</v>
      </c>
      <c r="G172" s="41">
        <f t="shared" si="209"/>
        <v>0</v>
      </c>
      <c r="H172" s="32"/>
      <c r="I172" s="41">
        <f t="shared" ref="I172:M172" si="210">I171</f>
        <v>0</v>
      </c>
      <c r="J172" s="41">
        <f t="shared" si="210"/>
        <v>0</v>
      </c>
      <c r="K172" s="32"/>
      <c r="L172" s="41">
        <f t="shared" si="210"/>
        <v>2700</v>
      </c>
      <c r="M172" s="41">
        <f t="shared" si="210"/>
        <v>2114.5</v>
      </c>
      <c r="N172" s="40">
        <f t="shared" si="208"/>
        <v>78.31481481481481</v>
      </c>
    </row>
    <row r="173" spans="1:14" x14ac:dyDescent="0.25">
      <c r="A173" s="58" t="s">
        <v>53</v>
      </c>
      <c r="B173" s="67"/>
      <c r="C173" s="42">
        <f>C157+C160+C163+C166+C172+C169</f>
        <v>109647.59999999999</v>
      </c>
      <c r="D173" s="42">
        <f>D157+D160+D163+D166+D172+D169</f>
        <v>84661.999999999985</v>
      </c>
      <c r="E173" s="42">
        <f t="shared" si="207"/>
        <v>77.212816331593203</v>
      </c>
      <c r="F173" s="42">
        <f>F157+F160+F163+F166+F172+F169</f>
        <v>475.9</v>
      </c>
      <c r="G173" s="42">
        <f>G157+G160+G163+G166+G172+G169</f>
        <v>475.9</v>
      </c>
      <c r="H173" s="46"/>
      <c r="I173" s="42">
        <f>I157+I160+I163+I166+I172+I169</f>
        <v>1217.3</v>
      </c>
      <c r="J173" s="42">
        <f>J157+J160+J163+J166+J172+J169</f>
        <v>807.7</v>
      </c>
      <c r="K173" s="42">
        <f t="shared" ref="K173" si="211">J173/I173*100</f>
        <v>66.351762096442954</v>
      </c>
      <c r="L173" s="42">
        <f>L157+L160+L163+L166+L172+L169</f>
        <v>107954.4</v>
      </c>
      <c r="M173" s="42">
        <f>M157+M160+M163+M166+M172+M169</f>
        <v>83378.399999999994</v>
      </c>
      <c r="N173" s="41">
        <f t="shared" si="208"/>
        <v>77.234832484826924</v>
      </c>
    </row>
    <row r="174" spans="1:14" s="11" customFormat="1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3010.2</v>
      </c>
      <c r="D176" s="40">
        <f>G176+J176+M176</f>
        <v>2137.1</v>
      </c>
      <c r="E176" s="40">
        <f>H176+K176+N176</f>
        <v>70.995282705468071</v>
      </c>
      <c r="F176" s="20"/>
      <c r="G176" s="20"/>
      <c r="H176" s="32"/>
      <c r="I176" s="20"/>
      <c r="J176" s="20"/>
      <c r="K176" s="32"/>
      <c r="L176" s="20">
        <v>3010.2</v>
      </c>
      <c r="M176" s="20">
        <v>2137.1</v>
      </c>
      <c r="N176" s="40">
        <f t="shared" si="208"/>
        <v>70.995282705468071</v>
      </c>
    </row>
    <row r="177" spans="1:14" x14ac:dyDescent="0.25">
      <c r="A177" s="58" t="s">
        <v>31</v>
      </c>
      <c r="B177" s="59"/>
      <c r="C177" s="41">
        <f>C176</f>
        <v>3010.2</v>
      </c>
      <c r="D177" s="41">
        <f>D176</f>
        <v>2137.1</v>
      </c>
      <c r="E177" s="40">
        <f t="shared" ref="E177" si="212">D177/C177*100</f>
        <v>70.995282705468071</v>
      </c>
      <c r="F177" s="41">
        <f t="shared" ref="F177:G177" si="213">F176</f>
        <v>0</v>
      </c>
      <c r="G177" s="41">
        <f t="shared" si="213"/>
        <v>0</v>
      </c>
      <c r="H177" s="32"/>
      <c r="I177" s="41">
        <f t="shared" ref="I177:J177" si="214">I176</f>
        <v>0</v>
      </c>
      <c r="J177" s="41">
        <f t="shared" si="214"/>
        <v>0</v>
      </c>
      <c r="K177" s="32"/>
      <c r="L177" s="41">
        <f>SUM(L176)</f>
        <v>3010.2</v>
      </c>
      <c r="M177" s="41">
        <f>SUM(M176)</f>
        <v>2137.1</v>
      </c>
      <c r="N177" s="41">
        <f t="shared" si="208"/>
        <v>70.995282705468071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15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6">C179-F179-I179</f>
        <v>0</v>
      </c>
      <c r="M179" s="24">
        <f t="shared" ref="M179" si="217">D179-G179-J179</f>
        <v>0</v>
      </c>
      <c r="N179" s="18" t="e">
        <f t="shared" si="208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18">F179+F180</f>
        <v>0</v>
      </c>
      <c r="G181" s="15">
        <f t="shared" si="218"/>
        <v>0</v>
      </c>
      <c r="H181" s="15">
        <f t="shared" si="218"/>
        <v>0</v>
      </c>
      <c r="I181" s="15">
        <f t="shared" si="218"/>
        <v>0</v>
      </c>
      <c r="J181" s="15">
        <f t="shared" ref="J181" si="219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0">
        <f t="shared" ref="C183:D184" si="220">F183+I183+L183</f>
        <v>208070.40000000002</v>
      </c>
      <c r="D183" s="40">
        <f t="shared" si="220"/>
        <v>127856.29999999999</v>
      </c>
      <c r="E183" s="40">
        <f t="shared" ref="E183:E185" si="221">D183/C183*100</f>
        <v>61.448577020085494</v>
      </c>
      <c r="F183" s="20"/>
      <c r="G183" s="20"/>
      <c r="H183" s="32"/>
      <c r="I183" s="20">
        <v>164678.1</v>
      </c>
      <c r="J183" s="20">
        <v>112022.9</v>
      </c>
      <c r="K183" s="40">
        <f t="shared" ref="K183:K185" si="222">J183/I183*100</f>
        <v>68.025377995009649</v>
      </c>
      <c r="L183" s="20">
        <v>43392.3</v>
      </c>
      <c r="M183" s="20">
        <v>15833.4</v>
      </c>
      <c r="N183" s="40">
        <f t="shared" si="208"/>
        <v>36.488962327417532</v>
      </c>
    </row>
    <row r="184" spans="1:14" ht="30" customHeight="1" x14ac:dyDescent="0.25">
      <c r="A184" s="56" t="s">
        <v>46</v>
      </c>
      <c r="B184" s="57"/>
      <c r="C184" s="40">
        <f t="shared" si="220"/>
        <v>232172.9</v>
      </c>
      <c r="D184" s="40">
        <f t="shared" si="220"/>
        <v>150277.79999999999</v>
      </c>
      <c r="E184" s="40">
        <f t="shared" si="221"/>
        <v>64.72667568006429</v>
      </c>
      <c r="F184" s="20"/>
      <c r="G184" s="20"/>
      <c r="H184" s="32"/>
      <c r="I184" s="20">
        <v>74595.899999999994</v>
      </c>
      <c r="J184" s="20">
        <v>53367.8</v>
      </c>
      <c r="K184" s="40">
        <f t="shared" si="222"/>
        <v>71.54253786065992</v>
      </c>
      <c r="L184" s="20">
        <v>157577</v>
      </c>
      <c r="M184" s="20">
        <v>96910</v>
      </c>
      <c r="N184" s="40">
        <f t="shared" si="208"/>
        <v>61.500092018505235</v>
      </c>
    </row>
    <row r="185" spans="1:14" ht="18.75" customHeight="1" x14ac:dyDescent="0.25">
      <c r="A185" s="60" t="s">
        <v>31</v>
      </c>
      <c r="B185" s="61"/>
      <c r="C185" s="41">
        <f>C183+C184</f>
        <v>440243.30000000005</v>
      </c>
      <c r="D185" s="41">
        <f>D183+D184</f>
        <v>278134.09999999998</v>
      </c>
      <c r="E185" s="40">
        <f t="shared" si="221"/>
        <v>63.177361245474927</v>
      </c>
      <c r="F185" s="41">
        <f t="shared" ref="F185:G185" si="223">F184</f>
        <v>0</v>
      </c>
      <c r="G185" s="41">
        <f t="shared" si="223"/>
        <v>0</v>
      </c>
      <c r="H185" s="32"/>
      <c r="I185" s="41">
        <f>I183+I184</f>
        <v>239274</v>
      </c>
      <c r="J185" s="41">
        <f>J183+J184</f>
        <v>165390.70000000001</v>
      </c>
      <c r="K185" s="32">
        <f t="shared" si="222"/>
        <v>69.121885369910657</v>
      </c>
      <c r="L185" s="41">
        <f>L183+L184</f>
        <v>200969.3</v>
      </c>
      <c r="M185" s="41">
        <f>M183+M184</f>
        <v>112743.4</v>
      </c>
      <c r="N185" s="41">
        <f t="shared" ref="N185" si="224">M185/L185*100</f>
        <v>56.099812259882476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2976.1</v>
      </c>
      <c r="D187" s="40">
        <f>G187+J187+M187</f>
        <v>2002.2</v>
      </c>
      <c r="E187" s="40">
        <f t="shared" ref="E187:E188" si="225">D187/C187*100</f>
        <v>67.275965189341761</v>
      </c>
      <c r="F187" s="20"/>
      <c r="G187" s="20"/>
      <c r="H187" s="32"/>
      <c r="I187" s="20"/>
      <c r="J187" s="20"/>
      <c r="K187" s="32"/>
      <c r="L187" s="20">
        <v>2976.1</v>
      </c>
      <c r="M187" s="20">
        <v>2002.2</v>
      </c>
      <c r="N187" s="40">
        <f t="shared" si="208"/>
        <v>67.275965189341761</v>
      </c>
    </row>
    <row r="188" spans="1:14" x14ac:dyDescent="0.25">
      <c r="A188" s="60" t="s">
        <v>31</v>
      </c>
      <c r="B188" s="61"/>
      <c r="C188" s="41">
        <f>C187</f>
        <v>2976.1</v>
      </c>
      <c r="D188" s="41">
        <f>D187</f>
        <v>2002.2</v>
      </c>
      <c r="E188" s="41">
        <f t="shared" si="225"/>
        <v>67.275965189341761</v>
      </c>
      <c r="F188" s="41">
        <f t="shared" ref="F188:I188" si="226">F187</f>
        <v>0</v>
      </c>
      <c r="G188" s="41">
        <f t="shared" si="226"/>
        <v>0</v>
      </c>
      <c r="H188" s="41"/>
      <c r="I188" s="41">
        <f t="shared" si="226"/>
        <v>0</v>
      </c>
      <c r="J188" s="41">
        <f t="shared" ref="J188" si="227">J187</f>
        <v>0</v>
      </c>
      <c r="K188" s="32"/>
      <c r="L188" s="41">
        <f>SUM(L187)</f>
        <v>2976.1</v>
      </c>
      <c r="M188" s="41">
        <f>SUM(M187)</f>
        <v>2002.2</v>
      </c>
      <c r="N188" s="41">
        <f t="shared" si="208"/>
        <v>67.275965189341761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1150</v>
      </c>
      <c r="D190" s="40">
        <f>G190+J190+M190</f>
        <v>909.1</v>
      </c>
      <c r="E190" s="40">
        <f t="shared" ref="E190" si="228">D190/C190*100</f>
        <v>79.052173913043475</v>
      </c>
      <c r="F190" s="20"/>
      <c r="G190" s="20"/>
      <c r="H190" s="32"/>
      <c r="I190" s="20"/>
      <c r="J190" s="20"/>
      <c r="K190" s="32"/>
      <c r="L190" s="20">
        <v>1150</v>
      </c>
      <c r="M190" s="20">
        <v>909.1</v>
      </c>
      <c r="N190" s="40">
        <f t="shared" si="208"/>
        <v>79.052173913043475</v>
      </c>
    </row>
    <row r="191" spans="1:14" x14ac:dyDescent="0.25">
      <c r="A191" s="58" t="s">
        <v>31</v>
      </c>
      <c r="B191" s="59"/>
      <c r="C191" s="41">
        <f>C190</f>
        <v>1150</v>
      </c>
      <c r="D191" s="41">
        <f t="shared" ref="D191:M191" si="229">D190</f>
        <v>909.1</v>
      </c>
      <c r="E191" s="41">
        <f t="shared" si="229"/>
        <v>79.052173913043475</v>
      </c>
      <c r="F191" s="41">
        <f t="shared" si="229"/>
        <v>0</v>
      </c>
      <c r="G191" s="41">
        <f t="shared" si="229"/>
        <v>0</v>
      </c>
      <c r="H191" s="41">
        <f t="shared" si="229"/>
        <v>0</v>
      </c>
      <c r="I191" s="41">
        <f t="shared" si="229"/>
        <v>0</v>
      </c>
      <c r="J191" s="41">
        <f t="shared" si="229"/>
        <v>0</v>
      </c>
      <c r="K191" s="41">
        <f t="shared" si="229"/>
        <v>0</v>
      </c>
      <c r="L191" s="41">
        <f t="shared" si="229"/>
        <v>1150</v>
      </c>
      <c r="M191" s="41">
        <f t="shared" si="229"/>
        <v>909.1</v>
      </c>
      <c r="N191" s="41">
        <f>M191/L191*100</f>
        <v>79.052173913043475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7" ht="31.5" customHeight="1" x14ac:dyDescent="0.25">
      <c r="A193" s="56" t="s">
        <v>46</v>
      </c>
      <c r="B193" s="57"/>
      <c r="C193" s="40">
        <f>F193+I193+L193</f>
        <v>3100</v>
      </c>
      <c r="D193" s="40">
        <f>G193+J193+M193</f>
        <v>2500</v>
      </c>
      <c r="E193" s="40"/>
      <c r="F193" s="20"/>
      <c r="G193" s="20"/>
      <c r="H193" s="32"/>
      <c r="I193" s="20"/>
      <c r="J193" s="20"/>
      <c r="K193" s="32"/>
      <c r="L193" s="20">
        <v>3100</v>
      </c>
      <c r="M193" s="20">
        <v>2500</v>
      </c>
      <c r="N193" s="40">
        <f t="shared" ref="N193" si="230">M193/L193*100</f>
        <v>80.645161290322577</v>
      </c>
    </row>
    <row r="194" spans="1:17" x14ac:dyDescent="0.25">
      <c r="A194" s="58" t="s">
        <v>31</v>
      </c>
      <c r="B194" s="59"/>
      <c r="C194" s="41">
        <f>C193</f>
        <v>3100</v>
      </c>
      <c r="D194" s="41">
        <f t="shared" ref="D194:M194" si="231">D193</f>
        <v>2500</v>
      </c>
      <c r="E194" s="41"/>
      <c r="F194" s="41">
        <f t="shared" si="231"/>
        <v>0</v>
      </c>
      <c r="G194" s="41">
        <f t="shared" si="231"/>
        <v>0</v>
      </c>
      <c r="H194" s="41">
        <f t="shared" si="231"/>
        <v>0</v>
      </c>
      <c r="I194" s="41">
        <f t="shared" si="231"/>
        <v>0</v>
      </c>
      <c r="J194" s="41">
        <f t="shared" si="231"/>
        <v>0</v>
      </c>
      <c r="K194" s="41">
        <f t="shared" si="231"/>
        <v>0</v>
      </c>
      <c r="L194" s="41">
        <f t="shared" si="231"/>
        <v>3100</v>
      </c>
      <c r="M194" s="41">
        <f t="shared" si="231"/>
        <v>2500</v>
      </c>
      <c r="N194" s="41">
        <f t="shared" si="208"/>
        <v>80.645161290322577</v>
      </c>
    </row>
    <row r="195" spans="1:17" x14ac:dyDescent="0.25">
      <c r="A195" s="58" t="s">
        <v>53</v>
      </c>
      <c r="B195" s="67"/>
      <c r="C195" s="42">
        <f t="shared" ref="C195:M195" si="232">C177+C181+C185+C188+C191+C194</f>
        <v>450479.60000000003</v>
      </c>
      <c r="D195" s="42">
        <f t="shared" si="232"/>
        <v>285682.49999999994</v>
      </c>
      <c r="E195" s="42">
        <f t="shared" ref="E195" si="233">D195/C195*100</f>
        <v>63.417411132490777</v>
      </c>
      <c r="F195" s="42">
        <f t="shared" si="232"/>
        <v>0</v>
      </c>
      <c r="G195" s="42">
        <f t="shared" si="232"/>
        <v>0</v>
      </c>
      <c r="H195" s="42">
        <f t="shared" si="232"/>
        <v>0</v>
      </c>
      <c r="I195" s="42">
        <f t="shared" si="232"/>
        <v>239274</v>
      </c>
      <c r="J195" s="42">
        <f t="shared" si="232"/>
        <v>165390.70000000001</v>
      </c>
      <c r="K195" s="42">
        <f t="shared" ref="K195" si="234">J195/I195*100</f>
        <v>69.121885369910657</v>
      </c>
      <c r="L195" s="42">
        <f t="shared" si="232"/>
        <v>211205.6</v>
      </c>
      <c r="M195" s="42">
        <f t="shared" si="232"/>
        <v>120291.8</v>
      </c>
      <c r="N195" s="42">
        <f t="shared" si="208"/>
        <v>56.954834530902588</v>
      </c>
    </row>
    <row r="196" spans="1:17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7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7" x14ac:dyDescent="0.25">
      <c r="A198" s="62" t="s">
        <v>39</v>
      </c>
      <c r="B198" s="57"/>
      <c r="C198" s="40">
        <f>F198+I198+L198</f>
        <v>1200</v>
      </c>
      <c r="D198" s="40">
        <f>G198+J198+M198</f>
        <v>434</v>
      </c>
      <c r="E198" s="40">
        <f t="shared" ref="E198:E199" si="235">D198/C198*100</f>
        <v>36.166666666666671</v>
      </c>
      <c r="F198" s="20"/>
      <c r="G198" s="20"/>
      <c r="H198" s="32"/>
      <c r="I198" s="20"/>
      <c r="J198" s="20"/>
      <c r="K198" s="32"/>
      <c r="L198" s="20">
        <v>1200</v>
      </c>
      <c r="M198" s="20">
        <v>434</v>
      </c>
      <c r="N198" s="40">
        <f t="shared" si="208"/>
        <v>36.166666666666671</v>
      </c>
    </row>
    <row r="199" spans="1:17" x14ac:dyDescent="0.25">
      <c r="A199" s="101" t="s">
        <v>40</v>
      </c>
      <c r="B199" s="100"/>
      <c r="C199" s="41">
        <f>C198</f>
        <v>1200</v>
      </c>
      <c r="D199" s="41">
        <f>D198</f>
        <v>434</v>
      </c>
      <c r="E199" s="41">
        <f t="shared" si="235"/>
        <v>36.166666666666671</v>
      </c>
      <c r="F199" s="41">
        <f t="shared" ref="F199:G199" si="236">F198</f>
        <v>0</v>
      </c>
      <c r="G199" s="41">
        <f t="shared" si="236"/>
        <v>0</v>
      </c>
      <c r="H199" s="32"/>
      <c r="I199" s="41">
        <f t="shared" ref="I199:J199" si="237">I198</f>
        <v>0</v>
      </c>
      <c r="J199" s="41">
        <f t="shared" si="237"/>
        <v>0</v>
      </c>
      <c r="K199" s="32"/>
      <c r="L199" s="41">
        <f>SUM(L198)</f>
        <v>1200</v>
      </c>
      <c r="M199" s="41">
        <f>SUM(M198)</f>
        <v>434</v>
      </c>
      <c r="N199" s="47">
        <f t="shared" si="208"/>
        <v>36.166666666666671</v>
      </c>
    </row>
    <row r="200" spans="1:17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7" x14ac:dyDescent="0.25">
      <c r="A201" s="110" t="s">
        <v>39</v>
      </c>
      <c r="B201" s="111"/>
      <c r="C201" s="40">
        <f>F201+I201+L201</f>
        <v>230</v>
      </c>
      <c r="D201" s="40">
        <f>G201+J201+M201</f>
        <v>155</v>
      </c>
      <c r="E201" s="40">
        <f t="shared" ref="E201:E203" si="238">D201/C201*100</f>
        <v>67.391304347826093</v>
      </c>
      <c r="F201" s="20"/>
      <c r="G201" s="20"/>
      <c r="H201" s="32"/>
      <c r="I201" s="20"/>
      <c r="J201" s="20"/>
      <c r="K201" s="32"/>
      <c r="L201" s="20">
        <v>230</v>
      </c>
      <c r="M201" s="22">
        <v>155</v>
      </c>
      <c r="N201" s="47">
        <f t="shared" si="208"/>
        <v>67.391304347826093</v>
      </c>
    </row>
    <row r="202" spans="1:17" x14ac:dyDescent="0.25">
      <c r="A202" s="80" t="s">
        <v>86</v>
      </c>
      <c r="B202" s="81"/>
      <c r="C202" s="40">
        <f>F202+I202+L202</f>
        <v>719.5</v>
      </c>
      <c r="D202" s="40">
        <f>G202+J202+M202</f>
        <v>277.7</v>
      </c>
      <c r="E202" s="40">
        <f t="shared" si="238"/>
        <v>38.596247394023628</v>
      </c>
      <c r="F202" s="20"/>
      <c r="G202" s="20"/>
      <c r="H202" s="32"/>
      <c r="I202" s="20"/>
      <c r="J202" s="20"/>
      <c r="K202" s="32"/>
      <c r="L202" s="20">
        <v>719.5</v>
      </c>
      <c r="M202" s="20">
        <v>277.7</v>
      </c>
      <c r="N202" s="40">
        <f t="shared" si="208"/>
        <v>38.596247394023628</v>
      </c>
      <c r="Q202" s="11"/>
    </row>
    <row r="203" spans="1:17" x14ac:dyDescent="0.25">
      <c r="A203" s="89" t="s">
        <v>40</v>
      </c>
      <c r="B203" s="90"/>
      <c r="C203" s="41">
        <f>C201+C202</f>
        <v>949.5</v>
      </c>
      <c r="D203" s="41">
        <f>D201+D202</f>
        <v>432.7</v>
      </c>
      <c r="E203" s="41">
        <f t="shared" si="238"/>
        <v>45.571353343865191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432.7</v>
      </c>
      <c r="N203" s="47">
        <f t="shared" si="208"/>
        <v>45.571353343865191</v>
      </c>
    </row>
    <row r="204" spans="1:17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7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39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8"/>
        <v>#DIV/0!</v>
      </c>
    </row>
    <row r="206" spans="1:17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39"/>
        <v>#DIV/0!</v>
      </c>
      <c r="F206" s="41">
        <f t="shared" ref="F206:G206" si="240">F205</f>
        <v>0</v>
      </c>
      <c r="G206" s="41">
        <f t="shared" si="240"/>
        <v>0</v>
      </c>
      <c r="H206" s="41"/>
      <c r="I206" s="41">
        <f t="shared" ref="I206:J206" si="241">I205</f>
        <v>0</v>
      </c>
      <c r="J206" s="41">
        <f t="shared" si="241"/>
        <v>0</v>
      </c>
      <c r="K206" s="41"/>
      <c r="L206" s="41">
        <f>SUM(L205)</f>
        <v>0</v>
      </c>
      <c r="M206" s="41">
        <f>SUM(M205)</f>
        <v>0</v>
      </c>
      <c r="N206" s="40" t="e">
        <f t="shared" si="208"/>
        <v>#DIV/0!</v>
      </c>
    </row>
    <row r="207" spans="1:17" x14ac:dyDescent="0.25">
      <c r="A207" s="93" t="s">
        <v>53</v>
      </c>
      <c r="B207" s="94"/>
      <c r="C207" s="42">
        <f>C199+C203+C206</f>
        <v>2149.5</v>
      </c>
      <c r="D207" s="42">
        <f>D199+D203+D206</f>
        <v>866.7</v>
      </c>
      <c r="E207" s="42">
        <f t="shared" si="239"/>
        <v>40.321004884856947</v>
      </c>
      <c r="F207" s="42">
        <f t="shared" ref="F207:G207" si="242">F199+F203+F206</f>
        <v>0</v>
      </c>
      <c r="G207" s="42">
        <f t="shared" si="242"/>
        <v>0</v>
      </c>
      <c r="H207" s="32"/>
      <c r="I207" s="42">
        <f t="shared" ref="I207:M207" si="243">I199+I203+I206</f>
        <v>0</v>
      </c>
      <c r="J207" s="42">
        <f t="shared" si="243"/>
        <v>0</v>
      </c>
      <c r="K207" s="32"/>
      <c r="L207" s="42">
        <f t="shared" si="243"/>
        <v>2149.5</v>
      </c>
      <c r="M207" s="42">
        <f t="shared" si="243"/>
        <v>866.7</v>
      </c>
      <c r="N207" s="42">
        <f t="shared" si="208"/>
        <v>40.321004884856947</v>
      </c>
      <c r="O207" s="11"/>
    </row>
    <row r="208" spans="1:17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83</v>
      </c>
      <c r="D210" s="40">
        <f>G210+J210+M210</f>
        <v>83</v>
      </c>
      <c r="E210" s="40">
        <f t="shared" ref="E210:E212" si="244">D210/C210*100</f>
        <v>100</v>
      </c>
      <c r="F210" s="20"/>
      <c r="G210" s="20"/>
      <c r="H210" s="32"/>
      <c r="I210" s="20"/>
      <c r="J210" s="20"/>
      <c r="K210" s="32"/>
      <c r="L210" s="20">
        <v>83</v>
      </c>
      <c r="M210" s="20">
        <v>83</v>
      </c>
      <c r="N210" s="40">
        <f t="shared" si="208"/>
        <v>100</v>
      </c>
    </row>
    <row r="211" spans="1:14" ht="30.75" customHeight="1" x14ac:dyDescent="0.25">
      <c r="A211" s="56" t="s">
        <v>58</v>
      </c>
      <c r="B211" s="57"/>
      <c r="C211" s="40">
        <f>F211+I211+L211</f>
        <v>400</v>
      </c>
      <c r="D211" s="40">
        <f>G211+J211+M211</f>
        <v>350.1</v>
      </c>
      <c r="E211" s="40">
        <f t="shared" si="244"/>
        <v>87.525000000000006</v>
      </c>
      <c r="F211" s="20"/>
      <c r="G211" s="20"/>
      <c r="H211" s="32"/>
      <c r="I211" s="20"/>
      <c r="J211" s="20"/>
      <c r="K211" s="32"/>
      <c r="L211" s="20">
        <v>400</v>
      </c>
      <c r="M211" s="20">
        <v>350.1</v>
      </c>
      <c r="N211" s="40">
        <f t="shared" si="208"/>
        <v>87.525000000000006</v>
      </c>
    </row>
    <row r="212" spans="1:14" x14ac:dyDescent="0.25">
      <c r="A212" s="60" t="s">
        <v>31</v>
      </c>
      <c r="B212" s="61"/>
      <c r="C212" s="41">
        <f>C211+C210</f>
        <v>483</v>
      </c>
      <c r="D212" s="41">
        <f>D211+D210</f>
        <v>433.1</v>
      </c>
      <c r="E212" s="41">
        <f t="shared" si="244"/>
        <v>89.668737060041408</v>
      </c>
      <c r="F212" s="41">
        <f t="shared" ref="F212:G212" si="245">F211+F210</f>
        <v>0</v>
      </c>
      <c r="G212" s="41">
        <f t="shared" si="245"/>
        <v>0</v>
      </c>
      <c r="H212" s="32"/>
      <c r="I212" s="41">
        <f t="shared" ref="I212:J212" si="246">I211+I210</f>
        <v>0</v>
      </c>
      <c r="J212" s="41">
        <f t="shared" si="246"/>
        <v>0</v>
      </c>
      <c r="K212" s="32"/>
      <c r="L212" s="41">
        <f>SUM(L210:L211)</f>
        <v>483</v>
      </c>
      <c r="M212" s="41">
        <f>SUM(M210:M211)</f>
        <v>433.1</v>
      </c>
      <c r="N212" s="41">
        <f t="shared" si="208"/>
        <v>89.668737060041408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4551.6000000000004</v>
      </c>
      <c r="D214" s="40">
        <f>G214+J214+M214</f>
        <v>2951.5</v>
      </c>
      <c r="E214" s="40">
        <f t="shared" ref="E214:E215" si="247">D214/C214*100</f>
        <v>64.845329115036463</v>
      </c>
      <c r="F214" s="20"/>
      <c r="G214" s="20"/>
      <c r="H214" s="32"/>
      <c r="I214" s="20"/>
      <c r="J214" s="20"/>
      <c r="K214" s="32"/>
      <c r="L214" s="20">
        <v>4551.6000000000004</v>
      </c>
      <c r="M214" s="20">
        <v>2951.5</v>
      </c>
      <c r="N214" s="40">
        <f t="shared" si="208"/>
        <v>64.845329115036463</v>
      </c>
    </row>
    <row r="215" spans="1:14" x14ac:dyDescent="0.25">
      <c r="A215" s="60" t="s">
        <v>31</v>
      </c>
      <c r="B215" s="61"/>
      <c r="C215" s="41">
        <f>C214</f>
        <v>4551.6000000000004</v>
      </c>
      <c r="D215" s="41">
        <f>D214</f>
        <v>2951.5</v>
      </c>
      <c r="E215" s="41">
        <f t="shared" si="247"/>
        <v>64.845329115036463</v>
      </c>
      <c r="F215" s="41">
        <f t="shared" ref="F215:G215" si="248">F214</f>
        <v>0</v>
      </c>
      <c r="G215" s="41">
        <f t="shared" si="248"/>
        <v>0</v>
      </c>
      <c r="H215" s="32"/>
      <c r="I215" s="41">
        <f t="shared" ref="I215:J215" si="249">I214</f>
        <v>0</v>
      </c>
      <c r="J215" s="41">
        <f t="shared" si="249"/>
        <v>0</v>
      </c>
      <c r="K215" s="32"/>
      <c r="L215" s="41">
        <f>SUM(L214)</f>
        <v>4551.6000000000004</v>
      </c>
      <c r="M215" s="41">
        <f>SUM(M214)</f>
        <v>2951.5</v>
      </c>
      <c r="N215" s="41">
        <f t="shared" si="208"/>
        <v>64.845329115036463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3258.3</v>
      </c>
      <c r="D217" s="32">
        <f>G217+J217+M217</f>
        <v>2292.3000000000002</v>
      </c>
      <c r="E217" s="32">
        <f t="shared" ref="E217:E219" si="250">D217/C217*100</f>
        <v>70.352637878648366</v>
      </c>
      <c r="F217" s="14"/>
      <c r="G217" s="14"/>
      <c r="H217" s="32"/>
      <c r="I217" s="14"/>
      <c r="J217" s="14"/>
      <c r="K217" s="32"/>
      <c r="L217" s="14">
        <v>3258.3</v>
      </c>
      <c r="M217" s="14">
        <v>2292.3000000000002</v>
      </c>
      <c r="N217" s="32">
        <f t="shared" si="208"/>
        <v>70.352637878648366</v>
      </c>
    </row>
    <row r="218" spans="1:14" x14ac:dyDescent="0.25">
      <c r="A218" s="60" t="s">
        <v>31</v>
      </c>
      <c r="B218" s="61"/>
      <c r="C218" s="33">
        <f>C217</f>
        <v>3258.3</v>
      </c>
      <c r="D218" s="33">
        <f>D217</f>
        <v>2292.3000000000002</v>
      </c>
      <c r="E218" s="33">
        <f t="shared" si="250"/>
        <v>70.352637878648366</v>
      </c>
      <c r="F218" s="33">
        <f t="shared" ref="F218:G218" si="251">F217</f>
        <v>0</v>
      </c>
      <c r="G218" s="33">
        <f t="shared" si="251"/>
        <v>0</v>
      </c>
      <c r="H218" s="32"/>
      <c r="I218" s="33">
        <f t="shared" ref="I218:J218" si="252">I217</f>
        <v>0</v>
      </c>
      <c r="J218" s="33">
        <f t="shared" si="252"/>
        <v>0</v>
      </c>
      <c r="K218" s="32"/>
      <c r="L218" s="33">
        <f>SUM(L217)</f>
        <v>3258.3</v>
      </c>
      <c r="M218" s="33">
        <f>SUM(M217)</f>
        <v>2292.3000000000002</v>
      </c>
      <c r="N218" s="33">
        <f t="shared" si="208"/>
        <v>70.352637878648366</v>
      </c>
    </row>
    <row r="219" spans="1:14" x14ac:dyDescent="0.25">
      <c r="A219" s="58" t="s">
        <v>53</v>
      </c>
      <c r="B219" s="67"/>
      <c r="C219" s="35">
        <f>C212+C215+C218</f>
        <v>8292.9000000000015</v>
      </c>
      <c r="D219" s="35">
        <f>D212+D215+D218</f>
        <v>5676.9</v>
      </c>
      <c r="E219" s="32">
        <f t="shared" si="250"/>
        <v>68.454943385305484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8292.9000000000015</v>
      </c>
      <c r="M219" s="35">
        <f>M212+M215+M218</f>
        <v>5676.9</v>
      </c>
      <c r="N219" s="35">
        <f t="shared" si="208"/>
        <v>68.454943385305484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2750</v>
      </c>
      <c r="D222" s="32">
        <f>G222+J222+M222</f>
        <v>1554.3</v>
      </c>
      <c r="E222" s="32">
        <f t="shared" ref="E222:E223" si="253">D222/C222*100</f>
        <v>56.52</v>
      </c>
      <c r="F222" s="14"/>
      <c r="G222" s="14"/>
      <c r="H222" s="32"/>
      <c r="I222" s="14"/>
      <c r="J222" s="14"/>
      <c r="K222" s="32"/>
      <c r="L222" s="14">
        <v>2750</v>
      </c>
      <c r="M222" s="14">
        <v>1554.3</v>
      </c>
      <c r="N222" s="32">
        <f t="shared" si="208"/>
        <v>56.52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1554.3</v>
      </c>
      <c r="E223" s="33">
        <f t="shared" si="253"/>
        <v>56.52</v>
      </c>
      <c r="F223" s="48">
        <f t="shared" ref="F223:G223" si="254">F222</f>
        <v>0</v>
      </c>
      <c r="G223" s="48">
        <f t="shared" si="254"/>
        <v>0</v>
      </c>
      <c r="H223" s="32"/>
      <c r="I223" s="48">
        <f t="shared" ref="I223:J223" si="255">I222</f>
        <v>0</v>
      </c>
      <c r="J223" s="48">
        <f t="shared" si="255"/>
        <v>0</v>
      </c>
      <c r="K223" s="32"/>
      <c r="L223" s="33">
        <f>SUM(L222)</f>
        <v>2750</v>
      </c>
      <c r="M223" s="33">
        <f>SUM(M222)</f>
        <v>1554.3</v>
      </c>
      <c r="N223" s="33">
        <f t="shared" si="208"/>
        <v>56.52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2300</v>
      </c>
      <c r="D225" s="32">
        <f>G225+J225+M225</f>
        <v>1877.4</v>
      </c>
      <c r="E225" s="32">
        <f t="shared" ref="E225:E227" si="256">D225/C225*100</f>
        <v>81.626086956521746</v>
      </c>
      <c r="F225" s="14"/>
      <c r="G225" s="14"/>
      <c r="H225" s="32"/>
      <c r="I225" s="14"/>
      <c r="J225" s="14"/>
      <c r="K225" s="32"/>
      <c r="L225" s="14">
        <v>2300</v>
      </c>
      <c r="M225" s="14">
        <v>1877.4</v>
      </c>
      <c r="N225" s="32">
        <f t="shared" si="208"/>
        <v>81.626086956521746</v>
      </c>
    </row>
    <row r="226" spans="1:15" x14ac:dyDescent="0.25">
      <c r="A226" s="60" t="s">
        <v>31</v>
      </c>
      <c r="B226" s="61"/>
      <c r="C226" s="33">
        <f>C225</f>
        <v>2300</v>
      </c>
      <c r="D226" s="33">
        <f>D225</f>
        <v>1877.4</v>
      </c>
      <c r="E226" s="33">
        <f t="shared" si="256"/>
        <v>81.626086956521746</v>
      </c>
      <c r="F226" s="33">
        <f t="shared" ref="F226:G226" si="257">F225</f>
        <v>0</v>
      </c>
      <c r="G226" s="33">
        <f t="shared" si="257"/>
        <v>0</v>
      </c>
      <c r="H226" s="32"/>
      <c r="I226" s="33">
        <f t="shared" ref="I226:J226" si="258">I225</f>
        <v>0</v>
      </c>
      <c r="J226" s="33">
        <f t="shared" si="258"/>
        <v>0</v>
      </c>
      <c r="K226" s="32"/>
      <c r="L226" s="33">
        <f>SUM(L225)</f>
        <v>2300</v>
      </c>
      <c r="M226" s="33">
        <f>SUM(M225)</f>
        <v>1877.4</v>
      </c>
      <c r="N226" s="33">
        <f t="shared" si="208"/>
        <v>81.626086956521746</v>
      </c>
    </row>
    <row r="227" spans="1:15" x14ac:dyDescent="0.25">
      <c r="A227" s="58" t="s">
        <v>53</v>
      </c>
      <c r="B227" s="67"/>
      <c r="C227" s="35">
        <f>C223+C226</f>
        <v>5050</v>
      </c>
      <c r="D227" s="35">
        <f>D223+D226</f>
        <v>3431.7</v>
      </c>
      <c r="E227" s="35">
        <f t="shared" si="256"/>
        <v>67.954455445544554</v>
      </c>
      <c r="F227" s="35">
        <f t="shared" ref="F227:G227" si="259">F223+F226</f>
        <v>0</v>
      </c>
      <c r="G227" s="35">
        <f t="shared" si="259"/>
        <v>0</v>
      </c>
      <c r="H227" s="32"/>
      <c r="I227" s="35">
        <f t="shared" ref="I227:M227" si="260">I223+I226</f>
        <v>0</v>
      </c>
      <c r="J227" s="35">
        <f t="shared" si="260"/>
        <v>0</v>
      </c>
      <c r="K227" s="32"/>
      <c r="L227" s="35">
        <f t="shared" si="260"/>
        <v>5050</v>
      </c>
      <c r="M227" s="35">
        <f t="shared" si="260"/>
        <v>3431.7</v>
      </c>
      <c r="N227" s="35">
        <f t="shared" si="208"/>
        <v>67.954455445544554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5850.4000000000005</v>
      </c>
      <c r="D230" s="32">
        <f>G230+J230+M230</f>
        <v>4321</v>
      </c>
      <c r="E230" s="32">
        <f t="shared" ref="E230:E231" si="261">D230/C230*100</f>
        <v>73.858197730069733</v>
      </c>
      <c r="F230" s="14"/>
      <c r="G230" s="14"/>
      <c r="H230" s="32"/>
      <c r="I230" s="14">
        <v>723.6</v>
      </c>
      <c r="J230" s="14">
        <v>517.9</v>
      </c>
      <c r="K230" s="32">
        <f t="shared" ref="K230:K231" si="262">J230/I230*100</f>
        <v>71.572692095080143</v>
      </c>
      <c r="L230" s="14">
        <v>5126.8</v>
      </c>
      <c r="M230" s="14">
        <v>3803.1</v>
      </c>
      <c r="N230" s="32">
        <f t="shared" si="208"/>
        <v>74.1807755324959</v>
      </c>
    </row>
    <row r="231" spans="1:15" x14ac:dyDescent="0.25">
      <c r="A231" s="60" t="s">
        <v>31</v>
      </c>
      <c r="B231" s="61"/>
      <c r="C231" s="33">
        <f>C230</f>
        <v>5850.4000000000005</v>
      </c>
      <c r="D231" s="33">
        <f>D230</f>
        <v>4321</v>
      </c>
      <c r="E231" s="33">
        <f t="shared" si="261"/>
        <v>73.858197730069733</v>
      </c>
      <c r="F231" s="33">
        <f t="shared" ref="F231:G231" si="263">F230</f>
        <v>0</v>
      </c>
      <c r="G231" s="33">
        <f t="shared" si="263"/>
        <v>0</v>
      </c>
      <c r="H231" s="32"/>
      <c r="I231" s="33">
        <f t="shared" ref="I231:J231" si="264">I230</f>
        <v>723.6</v>
      </c>
      <c r="J231" s="33">
        <f t="shared" si="264"/>
        <v>517.9</v>
      </c>
      <c r="K231" s="33">
        <f t="shared" si="262"/>
        <v>71.572692095080143</v>
      </c>
      <c r="L231" s="33">
        <f>SUM(L230)</f>
        <v>5126.8</v>
      </c>
      <c r="M231" s="33">
        <f>SUM(M230)</f>
        <v>3803.1</v>
      </c>
      <c r="N231" s="33">
        <f t="shared" si="208"/>
        <v>74.1807755324959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9055.1</v>
      </c>
      <c r="D233" s="32">
        <f>G233+J233+M233</f>
        <v>7800</v>
      </c>
      <c r="E233" s="32">
        <f t="shared" ref="E233:E234" si="265">D233/C233*100</f>
        <v>86.139302713388034</v>
      </c>
      <c r="F233" s="14"/>
      <c r="G233" s="14"/>
      <c r="H233" s="32"/>
      <c r="I233" s="14">
        <v>9055.1</v>
      </c>
      <c r="J233" s="14">
        <v>7800</v>
      </c>
      <c r="K233" s="32">
        <f t="shared" ref="K233:K234" si="266">J233/I233*100</f>
        <v>86.139302713388034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9055.1</v>
      </c>
      <c r="D234" s="33">
        <f>D233</f>
        <v>7800</v>
      </c>
      <c r="E234" s="33">
        <f t="shared" si="265"/>
        <v>86.139302713388034</v>
      </c>
      <c r="F234" s="33">
        <f t="shared" ref="F234:G234" si="267">F233</f>
        <v>0</v>
      </c>
      <c r="G234" s="33">
        <f t="shared" si="267"/>
        <v>0</v>
      </c>
      <c r="H234" s="32"/>
      <c r="I234" s="33">
        <f t="shared" ref="I234:J234" si="268">I233</f>
        <v>9055.1</v>
      </c>
      <c r="J234" s="33">
        <f t="shared" si="268"/>
        <v>7800</v>
      </c>
      <c r="K234" s="33">
        <f t="shared" si="266"/>
        <v>86.139302713388034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69">F236</f>
        <v>0</v>
      </c>
      <c r="G237" s="15">
        <f t="shared" si="269"/>
        <v>0</v>
      </c>
      <c r="H237" s="14"/>
      <c r="I237" s="15">
        <f t="shared" ref="I237:J237" si="270">I236</f>
        <v>0</v>
      </c>
      <c r="J237" s="15">
        <f t="shared" si="270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2272.8000000000002</v>
      </c>
      <c r="D239" s="32">
        <f>G239+J239+M239</f>
        <v>0</v>
      </c>
      <c r="E239" s="32">
        <f t="shared" ref="E239:E240" si="271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72">J239/I239*100</f>
        <v>0</v>
      </c>
      <c r="L239" s="14">
        <v>1165</v>
      </c>
      <c r="M239" s="14"/>
      <c r="N239" s="32"/>
    </row>
    <row r="240" spans="1:15" x14ac:dyDescent="0.25">
      <c r="A240" s="60" t="s">
        <v>31</v>
      </c>
      <c r="B240" s="61"/>
      <c r="C240" s="33">
        <f>C239</f>
        <v>2272.8000000000002</v>
      </c>
      <c r="D240" s="33">
        <f>D239</f>
        <v>0</v>
      </c>
      <c r="E240" s="33">
        <f t="shared" si="271"/>
        <v>0</v>
      </c>
      <c r="F240" s="33">
        <f t="shared" ref="F240:G240" si="273">F239</f>
        <v>0</v>
      </c>
      <c r="G240" s="33">
        <f t="shared" si="273"/>
        <v>0</v>
      </c>
      <c r="H240" s="32"/>
      <c r="I240" s="33">
        <f t="shared" ref="I240:J240" si="274">I239</f>
        <v>1107.8</v>
      </c>
      <c r="J240" s="33">
        <f t="shared" si="274"/>
        <v>0</v>
      </c>
      <c r="K240" s="33">
        <f t="shared" si="272"/>
        <v>0</v>
      </c>
      <c r="L240" s="33">
        <f>SUM(L239)</f>
        <v>1165</v>
      </c>
      <c r="M240" s="33">
        <f>SUM(M239)</f>
        <v>0</v>
      </c>
      <c r="N240" s="32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168.3</v>
      </c>
      <c r="E242" s="32">
        <f t="shared" ref="E242:E244" si="275">D242/C242*100</f>
        <v>84.15</v>
      </c>
      <c r="F242" s="14"/>
      <c r="G242" s="14"/>
      <c r="H242" s="32"/>
      <c r="I242" s="14"/>
      <c r="J242" s="14"/>
      <c r="K242" s="32"/>
      <c r="L242" s="14">
        <v>200</v>
      </c>
      <c r="M242" s="14">
        <v>168.3</v>
      </c>
      <c r="N242" s="32">
        <f t="shared" ref="N242:N324" si="276">M242/L242*100</f>
        <v>84.15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168.3</v>
      </c>
      <c r="E243" s="33">
        <f t="shared" si="275"/>
        <v>84.15</v>
      </c>
      <c r="F243" s="33">
        <f t="shared" ref="F243:G243" si="277">F242</f>
        <v>0</v>
      </c>
      <c r="G243" s="33">
        <f t="shared" si="277"/>
        <v>0</v>
      </c>
      <c r="H243" s="32"/>
      <c r="I243" s="33">
        <f t="shared" ref="I243:J243" si="278">I242</f>
        <v>0</v>
      </c>
      <c r="J243" s="33">
        <f t="shared" si="278"/>
        <v>0</v>
      </c>
      <c r="K243" s="32"/>
      <c r="L243" s="33">
        <f>SUM(L242)</f>
        <v>200</v>
      </c>
      <c r="M243" s="33">
        <f>SUM(M242)</f>
        <v>168.3</v>
      </c>
      <c r="N243" s="33">
        <f t="shared" si="276"/>
        <v>84.15</v>
      </c>
    </row>
    <row r="244" spans="1:14" x14ac:dyDescent="0.25">
      <c r="A244" s="58" t="s">
        <v>53</v>
      </c>
      <c r="B244" s="67"/>
      <c r="C244" s="35">
        <f t="shared" ref="C244:D244" si="279">C231+C234+C243+C240+C236</f>
        <v>17378.3</v>
      </c>
      <c r="D244" s="35">
        <f t="shared" si="279"/>
        <v>12289.3</v>
      </c>
      <c r="E244" s="35">
        <f t="shared" si="275"/>
        <v>70.716353153070216</v>
      </c>
      <c r="F244" s="35">
        <f t="shared" ref="F244:G244" si="280">F231+F234+F243+F240+F236</f>
        <v>0</v>
      </c>
      <c r="G244" s="35">
        <f t="shared" si="280"/>
        <v>0</v>
      </c>
      <c r="H244" s="32"/>
      <c r="I244" s="35">
        <f>I231+I234+I243+I240+I236</f>
        <v>10886.5</v>
      </c>
      <c r="J244" s="35">
        <f>J231+J234+J243+J240+J236</f>
        <v>8317.9</v>
      </c>
      <c r="K244" s="35">
        <f t="shared" ref="K244" si="281">J244/I244*100</f>
        <v>76.405640012859962</v>
      </c>
      <c r="L244" s="35">
        <f t="shared" ref="L244:M244" si="282">L231+L234+L243+L240+L236</f>
        <v>6491.8</v>
      </c>
      <c r="M244" s="35">
        <f t="shared" si="282"/>
        <v>3971.4</v>
      </c>
      <c r="N244" s="35">
        <f t="shared" si="276"/>
        <v>61.175636957392399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3935.4</v>
      </c>
      <c r="D247" s="32">
        <f>G247+J247+M247</f>
        <v>3934.9</v>
      </c>
      <c r="E247" s="32">
        <f t="shared" ref="E247:E248" si="283">D247/C247*100</f>
        <v>99.987294811200897</v>
      </c>
      <c r="F247" s="14"/>
      <c r="G247" s="14"/>
      <c r="H247" s="32"/>
      <c r="I247" s="14">
        <v>1701.4</v>
      </c>
      <c r="J247" s="14">
        <v>1701.4</v>
      </c>
      <c r="K247" s="32">
        <f t="shared" ref="K247:K248" si="284">J247/I247*100</f>
        <v>100</v>
      </c>
      <c r="L247" s="14">
        <v>2234</v>
      </c>
      <c r="M247" s="14">
        <v>2233.5</v>
      </c>
      <c r="N247" s="32">
        <f t="shared" ref="N247:N248" si="285">M247/L247*100</f>
        <v>99.977618621307073</v>
      </c>
    </row>
    <row r="248" spans="1:14" x14ac:dyDescent="0.25">
      <c r="A248" s="60" t="s">
        <v>31</v>
      </c>
      <c r="B248" s="61"/>
      <c r="C248" s="33">
        <f>C247</f>
        <v>3935.4</v>
      </c>
      <c r="D248" s="33">
        <f>D247</f>
        <v>3934.9</v>
      </c>
      <c r="E248" s="32">
        <f t="shared" si="283"/>
        <v>99.987294811200897</v>
      </c>
      <c r="F248" s="33">
        <f t="shared" ref="F248:G248" si="286">F247</f>
        <v>0</v>
      </c>
      <c r="G248" s="33">
        <f t="shared" si="286"/>
        <v>0</v>
      </c>
      <c r="H248" s="32"/>
      <c r="I248" s="33">
        <f t="shared" ref="I248:J248" si="287">I247</f>
        <v>1701.4</v>
      </c>
      <c r="J248" s="33">
        <f t="shared" si="287"/>
        <v>1701.4</v>
      </c>
      <c r="K248" s="32">
        <f t="shared" si="284"/>
        <v>100</v>
      </c>
      <c r="L248" s="33">
        <f>SUM(L247)</f>
        <v>2234</v>
      </c>
      <c r="M248" s="33">
        <f>SUM(M247)</f>
        <v>2233.5</v>
      </c>
      <c r="N248" s="32">
        <f t="shared" si="285"/>
        <v>99.977618621307073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88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89">M250/L250*100</f>
        <v>99.92647058823529</v>
      </c>
    </row>
    <row r="251" spans="1:14" x14ac:dyDescent="0.25">
      <c r="A251" s="60" t="s">
        <v>31</v>
      </c>
      <c r="B251" s="61"/>
      <c r="C251" s="33">
        <f>C250</f>
        <v>136</v>
      </c>
      <c r="D251" s="33">
        <f>D250</f>
        <v>135.9</v>
      </c>
      <c r="E251" s="32">
        <f t="shared" si="288"/>
        <v>99.92647058823529</v>
      </c>
      <c r="F251" s="33">
        <f t="shared" ref="F251:G251" si="290">F250</f>
        <v>0</v>
      </c>
      <c r="G251" s="33">
        <f t="shared" si="290"/>
        <v>0</v>
      </c>
      <c r="H251" s="32"/>
      <c r="I251" s="33">
        <f t="shared" ref="I251:J251" si="291">I250</f>
        <v>0</v>
      </c>
      <c r="J251" s="33">
        <f t="shared" si="291"/>
        <v>0</v>
      </c>
      <c r="K251" s="32"/>
      <c r="L251" s="33">
        <f t="shared" ref="L251:M251" si="292">L250</f>
        <v>136</v>
      </c>
      <c r="M251" s="33">
        <f t="shared" si="292"/>
        <v>135.9</v>
      </c>
      <c r="N251" s="32">
        <f t="shared" si="289"/>
        <v>99.92647058823529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87.7</v>
      </c>
      <c r="D253" s="32">
        <f>G253+J253+M253</f>
        <v>59.1</v>
      </c>
      <c r="E253" s="32">
        <f t="shared" ref="E253:E255" si="293">D253/C253*100</f>
        <v>67.388825541619156</v>
      </c>
      <c r="F253" s="14"/>
      <c r="G253" s="14"/>
      <c r="H253" s="32"/>
      <c r="I253" s="14">
        <v>87.7</v>
      </c>
      <c r="J253" s="14">
        <v>59.1</v>
      </c>
      <c r="K253" s="32">
        <f t="shared" ref="K253:K255" si="294">J253/I253*100</f>
        <v>67.388825541619156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113.4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113.4</v>
      </c>
      <c r="N254" s="32">
        <f t="shared" ref="N254:N255" si="295">M254/L254*100</f>
        <v>98.608695652173921</v>
      </c>
    </row>
    <row r="255" spans="1:14" x14ac:dyDescent="0.25">
      <c r="A255" s="60" t="s">
        <v>31</v>
      </c>
      <c r="B255" s="61"/>
      <c r="C255" s="33">
        <f>C253+C254</f>
        <v>202.7</v>
      </c>
      <c r="D255" s="33">
        <f>D253+D254</f>
        <v>172.5</v>
      </c>
      <c r="E255" s="33">
        <f t="shared" si="293"/>
        <v>85.10113468179577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59.1</v>
      </c>
      <c r="K255" s="33">
        <f t="shared" si="294"/>
        <v>67.388825541619156</v>
      </c>
      <c r="L255" s="33">
        <f>SUM(L253:L254)</f>
        <v>115</v>
      </c>
      <c r="M255" s="33">
        <f>SUM(M253:M254)</f>
        <v>113.4</v>
      </c>
      <c r="N255" s="32">
        <f t="shared" si="295"/>
        <v>98.608695652173921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296">F257+I257+L257</f>
        <v>826</v>
      </c>
      <c r="D257" s="32">
        <f t="shared" si="296"/>
        <v>470.9</v>
      </c>
      <c r="E257" s="32">
        <f t="shared" ref="E257:E261" si="297">D257/C257*100</f>
        <v>57.009685230024211</v>
      </c>
      <c r="F257" s="14"/>
      <c r="G257" s="14"/>
      <c r="H257" s="32"/>
      <c r="I257" s="14"/>
      <c r="J257" s="14"/>
      <c r="K257" s="32"/>
      <c r="L257" s="14">
        <v>826</v>
      </c>
      <c r="M257" s="14">
        <v>470.9</v>
      </c>
      <c r="N257" s="32">
        <f t="shared" si="276"/>
        <v>57.009685230024211</v>
      </c>
    </row>
    <row r="258" spans="1:14" x14ac:dyDescent="0.25">
      <c r="A258" s="56" t="s">
        <v>45</v>
      </c>
      <c r="B258" s="57"/>
      <c r="C258" s="32">
        <f t="shared" si="296"/>
        <v>70</v>
      </c>
      <c r="D258" s="32">
        <f t="shared" si="296"/>
        <v>69.5</v>
      </c>
      <c r="E258" s="32">
        <f>D258/C258*100</f>
        <v>99.285714285714292</v>
      </c>
      <c r="F258" s="14"/>
      <c r="G258" s="14"/>
      <c r="H258" s="32"/>
      <c r="I258" s="14"/>
      <c r="J258" s="14"/>
      <c r="K258" s="32"/>
      <c r="L258" s="14">
        <v>70</v>
      </c>
      <c r="M258" s="14">
        <v>69.5</v>
      </c>
      <c r="N258" s="32">
        <f>M258/L258*100</f>
        <v>99.285714285714292</v>
      </c>
    </row>
    <row r="259" spans="1:14" ht="30.75" customHeight="1" x14ac:dyDescent="0.25">
      <c r="A259" s="56" t="s">
        <v>46</v>
      </c>
      <c r="B259" s="57"/>
      <c r="C259" s="32">
        <f t="shared" si="296"/>
        <v>100</v>
      </c>
      <c r="D259" s="32">
        <f t="shared" si="296"/>
        <v>53.3</v>
      </c>
      <c r="E259" s="32">
        <f t="shared" si="297"/>
        <v>53.29999999999999</v>
      </c>
      <c r="F259" s="14"/>
      <c r="G259" s="14"/>
      <c r="H259" s="32"/>
      <c r="I259" s="14"/>
      <c r="J259" s="14"/>
      <c r="K259" s="32"/>
      <c r="L259" s="14">
        <v>100</v>
      </c>
      <c r="M259" s="14">
        <v>53.3</v>
      </c>
      <c r="N259" s="32">
        <f t="shared" si="276"/>
        <v>53.29999999999999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996</v>
      </c>
      <c r="D261" s="33">
        <f>D257+D258+D259+D260</f>
        <v>593.69999999999993</v>
      </c>
      <c r="E261" s="33">
        <f t="shared" si="297"/>
        <v>59.608433734939744</v>
      </c>
      <c r="F261" s="33">
        <f t="shared" ref="F261:G261" si="298">F257+F258+F259</f>
        <v>0</v>
      </c>
      <c r="G261" s="33">
        <f t="shared" si="298"/>
        <v>0</v>
      </c>
      <c r="H261" s="32"/>
      <c r="I261" s="33">
        <f t="shared" ref="I261:J261" si="299">I257+I258+I259</f>
        <v>0</v>
      </c>
      <c r="J261" s="33">
        <f t="shared" si="299"/>
        <v>0</v>
      </c>
      <c r="K261" s="32"/>
      <c r="L261" s="33">
        <f>SUM(L257:L260)</f>
        <v>996</v>
      </c>
      <c r="M261" s="33">
        <f>SUM(M257:M260)</f>
        <v>593.69999999999993</v>
      </c>
      <c r="N261" s="33">
        <f t="shared" si="276"/>
        <v>59.608433734939744</v>
      </c>
    </row>
    <row r="262" spans="1:14" hidden="1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44</v>
      </c>
      <c r="B263" s="76"/>
      <c r="C263" s="32">
        <f t="shared" ref="C263:D263" si="300">F263+I263+L263</f>
        <v>0</v>
      </c>
      <c r="D263" s="32">
        <f t="shared" si="300"/>
        <v>0</v>
      </c>
      <c r="E263" s="32" t="e">
        <f t="shared" ref="E263:E264" si="301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6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301"/>
        <v>#DIV/0!</v>
      </c>
      <c r="F264" s="33">
        <f t="shared" ref="F264:G264" si="302">F263</f>
        <v>0</v>
      </c>
      <c r="G264" s="33">
        <f t="shared" si="302"/>
        <v>0</v>
      </c>
      <c r="H264" s="32"/>
      <c r="I264" s="33">
        <f t="shared" ref="I264:J264" si="303">I263</f>
        <v>0</v>
      </c>
      <c r="J264" s="33">
        <f t="shared" si="303"/>
        <v>0</v>
      </c>
      <c r="K264" s="32"/>
      <c r="L264" s="33">
        <f t="shared" ref="L264:M264" si="304">L263</f>
        <v>0</v>
      </c>
      <c r="M264" s="33">
        <f t="shared" si="304"/>
        <v>0</v>
      </c>
      <c r="N264" s="32" t="e">
        <f t="shared" si="276"/>
        <v>#DIV/0!</v>
      </c>
    </row>
    <row r="265" spans="1:14" ht="15.75" hidden="1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hidden="1" customHeight="1" x14ac:dyDescent="0.25">
      <c r="A266" s="62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5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6"/>
        <v>#DIV/0!</v>
      </c>
    </row>
    <row r="267" spans="1:14" hidden="1" x14ac:dyDescent="0.25">
      <c r="A267" s="60" t="s">
        <v>31</v>
      </c>
      <c r="B267" s="61"/>
      <c r="C267" s="33">
        <f>C266</f>
        <v>0</v>
      </c>
      <c r="D267" s="33">
        <f>D266</f>
        <v>0</v>
      </c>
      <c r="E267" s="33" t="e">
        <f t="shared" si="305"/>
        <v>#DIV/0!</v>
      </c>
      <c r="F267" s="33">
        <f t="shared" ref="F267:G267" si="306">F266</f>
        <v>0</v>
      </c>
      <c r="G267" s="33">
        <f t="shared" si="306"/>
        <v>0</v>
      </c>
      <c r="H267" s="32"/>
      <c r="I267" s="33">
        <f t="shared" ref="I267:J267" si="307">I266</f>
        <v>0</v>
      </c>
      <c r="J267" s="33">
        <f t="shared" si="307"/>
        <v>0</v>
      </c>
      <c r="K267" s="32"/>
      <c r="L267" s="33">
        <f>SUM(L266)</f>
        <v>0</v>
      </c>
      <c r="M267" s="33">
        <f>SUM(M266)</f>
        <v>0</v>
      </c>
      <c r="N267" s="33" t="e">
        <f t="shared" si="276"/>
        <v>#DIV/0!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99.4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99.4</v>
      </c>
      <c r="N269" s="32">
        <f t="shared" si="276"/>
        <v>99.4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08">D269</f>
        <v>99.4</v>
      </c>
      <c r="E270" s="33"/>
      <c r="F270" s="33">
        <f t="shared" si="308"/>
        <v>0</v>
      </c>
      <c r="G270" s="33">
        <f t="shared" si="308"/>
        <v>0</v>
      </c>
      <c r="H270" s="33">
        <f t="shared" si="308"/>
        <v>0</v>
      </c>
      <c r="I270" s="33">
        <f t="shared" si="308"/>
        <v>0</v>
      </c>
      <c r="J270" s="33">
        <f t="shared" si="308"/>
        <v>0</v>
      </c>
      <c r="K270" s="33">
        <f t="shared" si="308"/>
        <v>0</v>
      </c>
      <c r="L270" s="33">
        <f t="shared" si="308"/>
        <v>100</v>
      </c>
      <c r="M270" s="33">
        <f t="shared" si="308"/>
        <v>99.4</v>
      </c>
      <c r="N270" s="32">
        <f t="shared" si="276"/>
        <v>99.4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9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10">D272</f>
        <v>0</v>
      </c>
      <c r="E273" s="33"/>
      <c r="F273" s="33">
        <f t="shared" si="310"/>
        <v>0</v>
      </c>
      <c r="G273" s="33">
        <f t="shared" si="310"/>
        <v>0</v>
      </c>
      <c r="H273" s="33">
        <f t="shared" si="310"/>
        <v>0</v>
      </c>
      <c r="I273" s="33">
        <f t="shared" si="310"/>
        <v>0</v>
      </c>
      <c r="J273" s="33">
        <f t="shared" si="310"/>
        <v>0</v>
      </c>
      <c r="K273" s="33">
        <f t="shared" si="310"/>
        <v>0</v>
      </c>
      <c r="L273" s="33">
        <f t="shared" si="310"/>
        <v>0</v>
      </c>
      <c r="M273" s="33">
        <f t="shared" si="310"/>
        <v>0</v>
      </c>
      <c r="N273" s="33" t="e">
        <f t="shared" si="310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11">F275</f>
        <v>0</v>
      </c>
      <c r="G276" s="31">
        <f t="shared" si="311"/>
        <v>0</v>
      </c>
      <c r="H276" s="31"/>
      <c r="I276" s="31">
        <f t="shared" ref="I276:J276" si="312">I275</f>
        <v>0</v>
      </c>
      <c r="J276" s="31">
        <f t="shared" si="312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3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6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3"/>
        <v>#DIV/0!</v>
      </c>
      <c r="F279" s="31">
        <f t="shared" ref="F279:G279" si="314">F278</f>
        <v>0</v>
      </c>
      <c r="G279" s="31">
        <f t="shared" si="314"/>
        <v>0</v>
      </c>
      <c r="H279" s="31"/>
      <c r="I279" s="31">
        <f t="shared" ref="I279:J279" si="315">I278</f>
        <v>0</v>
      </c>
      <c r="J279" s="31">
        <f t="shared" si="315"/>
        <v>0</v>
      </c>
      <c r="K279" s="31"/>
      <c r="L279" s="31">
        <f>SUM(L278)</f>
        <v>0</v>
      </c>
      <c r="M279" s="31">
        <f>SUM(M278)</f>
        <v>0</v>
      </c>
      <c r="N279" s="31" t="e">
        <f t="shared" si="276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5370.1</v>
      </c>
      <c r="D280" s="35">
        <f>D248+D255+D261+D267+D273+D276+D279+D264+D251+D270</f>
        <v>4936.3999999999987</v>
      </c>
      <c r="E280" s="35">
        <f t="shared" si="313"/>
        <v>91.923800301670326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1789.1000000000001</v>
      </c>
      <c r="J280" s="35">
        <f>J248+J255+J261+J267+J273+J276+J279+J264+J251+J270</f>
        <v>1760.5</v>
      </c>
      <c r="K280" s="35">
        <f t="shared" ref="K280" si="316">J280/I280*100</f>
        <v>98.40143088703816</v>
      </c>
      <c r="L280" s="35">
        <f>L248+L255+L261+L267+L273+L276+L279+L264+L251+L270</f>
        <v>3581</v>
      </c>
      <c r="M280" s="35">
        <f>M248+M255+M261+M267+M273+M276+M279+M264+M251+M270</f>
        <v>3175.9</v>
      </c>
      <c r="N280" s="35">
        <f t="shared" si="276"/>
        <v>88.687517453225368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17">D283/C283*100</f>
        <v>#DIV/0!</v>
      </c>
      <c r="F283" s="14"/>
      <c r="G283" s="14"/>
      <c r="H283" s="14"/>
      <c r="I283" s="14"/>
      <c r="J283" s="14"/>
      <c r="K283" s="14" t="e">
        <f t="shared" ref="K283:K284" si="318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17"/>
        <v>#DIV/0!</v>
      </c>
      <c r="F284" s="15">
        <f t="shared" ref="F284:G284" si="319">F283</f>
        <v>0</v>
      </c>
      <c r="G284" s="15">
        <f t="shared" si="319"/>
        <v>0</v>
      </c>
      <c r="H284" s="15"/>
      <c r="I284" s="15">
        <f t="shared" ref="I284:J284" si="320">I283</f>
        <v>0</v>
      </c>
      <c r="J284" s="15">
        <f t="shared" si="320"/>
        <v>0</v>
      </c>
      <c r="K284" s="15" t="e">
        <f t="shared" si="318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21">D286/C286*100</f>
        <v>#DIV/0!</v>
      </c>
      <c r="F286" s="14"/>
      <c r="G286" s="14"/>
      <c r="H286" s="14"/>
      <c r="I286" s="14"/>
      <c r="J286" s="14"/>
      <c r="K286" s="14" t="e">
        <f t="shared" ref="K286:K287" si="322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21"/>
        <v>#DIV/0!</v>
      </c>
      <c r="F287" s="15">
        <f t="shared" ref="F287:G287" si="323">F286</f>
        <v>0</v>
      </c>
      <c r="G287" s="15">
        <f t="shared" si="323"/>
        <v>0</v>
      </c>
      <c r="H287" s="15"/>
      <c r="I287" s="15">
        <f t="shared" ref="I287:J287" si="324">I286</f>
        <v>0</v>
      </c>
      <c r="J287" s="15">
        <f t="shared" si="324"/>
        <v>0</v>
      </c>
      <c r="K287" s="15" t="e">
        <f t="shared" si="322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5">D289/C289*100</f>
        <v>#DIV/0!</v>
      </c>
      <c r="F289" s="14"/>
      <c r="G289" s="14"/>
      <c r="H289" s="14"/>
      <c r="I289" s="14"/>
      <c r="J289" s="14"/>
      <c r="K289" s="14" t="e">
        <f t="shared" ref="K289:K290" si="326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5"/>
        <v>#DIV/0!</v>
      </c>
      <c r="F290" s="15">
        <f t="shared" ref="F290:G290" si="327">F289</f>
        <v>0</v>
      </c>
      <c r="G290" s="15">
        <f t="shared" si="327"/>
        <v>0</v>
      </c>
      <c r="H290" s="15"/>
      <c r="I290" s="15">
        <f t="shared" ref="I290:J290" si="328">I289</f>
        <v>0</v>
      </c>
      <c r="J290" s="15">
        <f t="shared" si="328"/>
        <v>0</v>
      </c>
      <c r="K290" s="15" t="e">
        <f t="shared" si="326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29">D292/C292*100</f>
        <v>#DIV/0!</v>
      </c>
      <c r="F292" s="14"/>
      <c r="G292" s="14"/>
      <c r="H292" s="14"/>
      <c r="I292" s="14"/>
      <c r="J292" s="14"/>
      <c r="K292" s="14" t="e">
        <f t="shared" ref="K292:K293" si="330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29"/>
        <v>#DIV/0!</v>
      </c>
      <c r="F293" s="15">
        <f t="shared" ref="F293:G293" si="331">F292</f>
        <v>0</v>
      </c>
      <c r="G293" s="15">
        <f t="shared" si="331"/>
        <v>0</v>
      </c>
      <c r="H293" s="15"/>
      <c r="I293" s="15">
        <f t="shared" ref="I293:J293" si="332">I292</f>
        <v>0</v>
      </c>
      <c r="J293" s="15">
        <f t="shared" si="332"/>
        <v>0</v>
      </c>
      <c r="K293" s="15" t="e">
        <f t="shared" si="330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3">D295/C295*100</f>
        <v>#DIV/0!</v>
      </c>
      <c r="F295" s="14"/>
      <c r="G295" s="14"/>
      <c r="H295" s="14"/>
      <c r="I295" s="14"/>
      <c r="J295" s="14"/>
      <c r="K295" s="14" t="e">
        <f t="shared" ref="K295:K296" si="334">J295/I295*100</f>
        <v>#DIV/0!</v>
      </c>
      <c r="L295" s="14"/>
      <c r="M295" s="14"/>
      <c r="N295" s="14" t="e">
        <f t="shared" si="276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3"/>
        <v>#DIV/0!</v>
      </c>
      <c r="F296" s="15">
        <f t="shared" ref="F296:G296" si="335">F295</f>
        <v>0</v>
      </c>
      <c r="G296" s="15">
        <f t="shared" si="335"/>
        <v>0</v>
      </c>
      <c r="H296" s="15"/>
      <c r="I296" s="15">
        <f t="shared" ref="I296:J296" si="336">I295</f>
        <v>0</v>
      </c>
      <c r="J296" s="15">
        <f t="shared" si="336"/>
        <v>0</v>
      </c>
      <c r="K296" s="15" t="e">
        <f t="shared" si="334"/>
        <v>#DIV/0!</v>
      </c>
      <c r="L296" s="15">
        <f>SUM(L295)</f>
        <v>0</v>
      </c>
      <c r="M296" s="15">
        <f>SUM(M295)</f>
        <v>0</v>
      </c>
      <c r="N296" s="15" t="e">
        <f t="shared" si="276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33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6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3"/>
        <v>#DIV/0!</v>
      </c>
      <c r="F299" s="15">
        <f t="shared" ref="F299:G299" si="337">F298</f>
        <v>0</v>
      </c>
      <c r="G299" s="15">
        <f t="shared" si="337"/>
        <v>0</v>
      </c>
      <c r="H299" s="15"/>
      <c r="I299" s="15">
        <f t="shared" ref="I299:J299" si="338">I298</f>
        <v>0</v>
      </c>
      <c r="J299" s="15">
        <f t="shared" si="338"/>
        <v>0</v>
      </c>
      <c r="K299" s="14"/>
      <c r="L299" s="15">
        <f>SUM(L298)</f>
        <v>0</v>
      </c>
      <c r="M299" s="15">
        <f>SUM(M298)</f>
        <v>0</v>
      </c>
      <c r="N299" s="14" t="e">
        <f t="shared" si="276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3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6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3"/>
        <v>#DIV/0!</v>
      </c>
      <c r="F302" s="15">
        <f t="shared" ref="F302:G302" si="339">F301</f>
        <v>0</v>
      </c>
      <c r="G302" s="15">
        <f t="shared" si="339"/>
        <v>0</v>
      </c>
      <c r="H302" s="15"/>
      <c r="I302" s="15">
        <f t="shared" ref="I302:J302" si="340">I301</f>
        <v>0</v>
      </c>
      <c r="J302" s="15">
        <f t="shared" si="340"/>
        <v>0</v>
      </c>
      <c r="K302" s="14"/>
      <c r="L302" s="15">
        <f t="shared" ref="L302:M302" si="341">L301</f>
        <v>0</v>
      </c>
      <c r="M302" s="15">
        <f t="shared" si="341"/>
        <v>0</v>
      </c>
      <c r="N302" s="14" t="e">
        <f t="shared" si="276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2">D304/C304*100</f>
        <v>#DIV/0!</v>
      </c>
      <c r="F304" s="14"/>
      <c r="G304" s="14"/>
      <c r="H304" s="32" t="e">
        <f t="shared" ref="H304:H324" si="343">G304/F304*100</f>
        <v>#DIV/0!</v>
      </c>
      <c r="I304" s="14"/>
      <c r="J304" s="14"/>
      <c r="K304" s="32" t="e">
        <f t="shared" ref="K304:K305" si="344">J304/I304*100</f>
        <v>#DIV/0!</v>
      </c>
      <c r="L304" s="14"/>
      <c r="M304" s="14"/>
      <c r="N304" s="32" t="e">
        <f t="shared" ref="N304:N306" si="345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2"/>
        <v>#DIV/0!</v>
      </c>
      <c r="F305" s="33">
        <f t="shared" ref="F305:G305" si="346">F304</f>
        <v>0</v>
      </c>
      <c r="G305" s="33">
        <f t="shared" si="346"/>
        <v>0</v>
      </c>
      <c r="H305" s="32" t="e">
        <f t="shared" si="343"/>
        <v>#DIV/0!</v>
      </c>
      <c r="I305" s="33">
        <f t="shared" ref="I305:J305" si="347">I304</f>
        <v>0</v>
      </c>
      <c r="J305" s="33">
        <f t="shared" si="347"/>
        <v>0</v>
      </c>
      <c r="K305" s="33" t="e">
        <f t="shared" si="344"/>
        <v>#DIV/0!</v>
      </c>
      <c r="L305" s="33">
        <f>SUM(L304)</f>
        <v>0</v>
      </c>
      <c r="M305" s="33">
        <f>SUM(M304)</f>
        <v>0</v>
      </c>
      <c r="N305" s="32" t="e">
        <f t="shared" si="345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2"/>
        <v>#DIV/0!</v>
      </c>
      <c r="F306" s="35">
        <f t="shared" ref="F306:G306" si="348">F284+F287+F290+F293+F305+F296+F299+F302</f>
        <v>0</v>
      </c>
      <c r="G306" s="35">
        <f t="shared" si="348"/>
        <v>0</v>
      </c>
      <c r="H306" s="32" t="e">
        <f t="shared" si="343"/>
        <v>#DIV/0!</v>
      </c>
      <c r="I306" s="35">
        <f t="shared" ref="I306:J306" si="349">I284+I287+I290+I293+I305+I296+I299+I302</f>
        <v>0</v>
      </c>
      <c r="J306" s="35">
        <f t="shared" si="349"/>
        <v>0</v>
      </c>
      <c r="K306" s="35" t="e">
        <f t="shared" ref="K306:K324" si="350">J306/I306*100</f>
        <v>#DIV/0!</v>
      </c>
      <c r="L306" s="35">
        <f t="shared" ref="L306:M306" si="351">L284+L287+L290+L293+L305+L296+L299+L302</f>
        <v>0</v>
      </c>
      <c r="M306" s="35">
        <f t="shared" si="351"/>
        <v>0</v>
      </c>
      <c r="N306" s="32" t="e">
        <f t="shared" si="345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100</v>
      </c>
      <c r="D309" s="32">
        <f>G309+J309+M309</f>
        <v>64.5</v>
      </c>
      <c r="E309" s="32">
        <f t="shared" ref="E309:E310" si="352">D309/C309*100</f>
        <v>64.5</v>
      </c>
      <c r="F309" s="14"/>
      <c r="G309" s="14"/>
      <c r="H309" s="32"/>
      <c r="I309" s="14"/>
      <c r="J309" s="14"/>
      <c r="K309" s="32"/>
      <c r="L309" s="14">
        <v>100</v>
      </c>
      <c r="M309" s="14">
        <v>64.5</v>
      </c>
      <c r="N309" s="32">
        <f t="shared" ref="N309:N310" si="353">M309/L309*100</f>
        <v>64.5</v>
      </c>
    </row>
    <row r="310" spans="1:14" ht="15.75" customHeight="1" x14ac:dyDescent="0.25">
      <c r="A310" s="101" t="s">
        <v>40</v>
      </c>
      <c r="B310" s="100"/>
      <c r="C310" s="44">
        <f>C309</f>
        <v>100</v>
      </c>
      <c r="D310" s="44">
        <f>D309</f>
        <v>64.5</v>
      </c>
      <c r="E310" s="44">
        <f t="shared" si="352"/>
        <v>64.5</v>
      </c>
      <c r="F310" s="44">
        <f t="shared" ref="F310:G310" si="354">F309</f>
        <v>0</v>
      </c>
      <c r="G310" s="44">
        <f t="shared" si="354"/>
        <v>0</v>
      </c>
      <c r="H310" s="32"/>
      <c r="I310" s="44">
        <f t="shared" ref="I310:M310" si="355">I309</f>
        <v>0</v>
      </c>
      <c r="J310" s="44">
        <f t="shared" si="355"/>
        <v>0</v>
      </c>
      <c r="K310" s="32"/>
      <c r="L310" s="44">
        <f t="shared" si="355"/>
        <v>100</v>
      </c>
      <c r="M310" s="44">
        <f t="shared" si="355"/>
        <v>64.5</v>
      </c>
      <c r="N310" s="43">
        <f t="shared" si="353"/>
        <v>64.5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100</v>
      </c>
      <c r="D312" s="32">
        <f>G312+J312+M312</f>
        <v>58.7</v>
      </c>
      <c r="E312" s="32">
        <f t="shared" ref="E312:E313" si="356">D312/C312*100</f>
        <v>58.70000000000001</v>
      </c>
      <c r="F312" s="14"/>
      <c r="G312" s="14"/>
      <c r="H312" s="32"/>
      <c r="I312" s="14"/>
      <c r="J312" s="14"/>
      <c r="K312" s="32"/>
      <c r="L312" s="14">
        <v>100</v>
      </c>
      <c r="M312" s="14">
        <v>58.7</v>
      </c>
      <c r="N312" s="32">
        <f t="shared" ref="N312:N313" si="357">M312/L312*100</f>
        <v>58.70000000000001</v>
      </c>
    </row>
    <row r="313" spans="1:14" ht="15.75" customHeight="1" x14ac:dyDescent="0.25">
      <c r="A313" s="101" t="s">
        <v>40</v>
      </c>
      <c r="B313" s="100"/>
      <c r="C313" s="44">
        <f>C312</f>
        <v>100</v>
      </c>
      <c r="D313" s="44">
        <f>D312</f>
        <v>58.7</v>
      </c>
      <c r="E313" s="44">
        <f t="shared" si="356"/>
        <v>58.70000000000001</v>
      </c>
      <c r="F313" s="44">
        <f t="shared" ref="F313:G313" si="358">F312</f>
        <v>0</v>
      </c>
      <c r="G313" s="44">
        <f t="shared" si="358"/>
        <v>0</v>
      </c>
      <c r="H313" s="32"/>
      <c r="I313" s="44">
        <f t="shared" ref="I313:J313" si="359">I312</f>
        <v>0</v>
      </c>
      <c r="J313" s="44">
        <f t="shared" si="359"/>
        <v>0</v>
      </c>
      <c r="K313" s="32"/>
      <c r="L313" s="44">
        <f t="shared" ref="L313:M313" si="360">L312</f>
        <v>100</v>
      </c>
      <c r="M313" s="44">
        <f t="shared" si="360"/>
        <v>58.7</v>
      </c>
      <c r="N313" s="43">
        <f t="shared" si="357"/>
        <v>58.70000000000001</v>
      </c>
    </row>
    <row r="314" spans="1:14" ht="15.75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39</v>
      </c>
      <c r="B315" s="57"/>
      <c r="C315" s="32">
        <f>F315+I315+L315</f>
        <v>5072.8</v>
      </c>
      <c r="D315" s="32">
        <f>G315+J315+M315</f>
        <v>5072.8</v>
      </c>
      <c r="E315" s="32">
        <f t="shared" ref="E315:E316" si="361">D315/C315*100</f>
        <v>100</v>
      </c>
      <c r="F315" s="14"/>
      <c r="G315" s="14"/>
      <c r="H315" s="32"/>
      <c r="I315" s="14">
        <v>5072.8</v>
      </c>
      <c r="J315" s="14">
        <v>5072.8</v>
      </c>
      <c r="K315" s="32">
        <f t="shared" ref="K315:K316" si="362">J315/I315*100</f>
        <v>100</v>
      </c>
      <c r="L315" s="14"/>
      <c r="M315" s="14"/>
      <c r="N315" s="32"/>
    </row>
    <row r="316" spans="1:14" ht="15.75" customHeight="1" x14ac:dyDescent="0.25">
      <c r="A316" s="101" t="s">
        <v>40</v>
      </c>
      <c r="B316" s="100"/>
      <c r="C316" s="44">
        <f>C315</f>
        <v>5072.8</v>
      </c>
      <c r="D316" s="44">
        <f>D315</f>
        <v>5072.8</v>
      </c>
      <c r="E316" s="44">
        <f t="shared" si="361"/>
        <v>100</v>
      </c>
      <c r="F316" s="44">
        <f t="shared" ref="F316:G316" si="363">F315</f>
        <v>0</v>
      </c>
      <c r="G316" s="44">
        <f t="shared" si="363"/>
        <v>0</v>
      </c>
      <c r="H316" s="35"/>
      <c r="I316" s="44">
        <f t="shared" ref="I316:J316" si="364">I315</f>
        <v>5072.8</v>
      </c>
      <c r="J316" s="44">
        <f t="shared" si="364"/>
        <v>5072.8</v>
      </c>
      <c r="K316" s="33">
        <f t="shared" si="362"/>
        <v>100</v>
      </c>
      <c r="L316" s="44"/>
      <c r="M316" s="44"/>
      <c r="N316" s="46"/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65">F318+I318+L318</f>
        <v>90</v>
      </c>
      <c r="D318" s="32">
        <f t="shared" ref="D318" si="366">G318+J318+M318</f>
        <v>23.5</v>
      </c>
      <c r="E318" s="32">
        <f t="shared" ref="E318" si="367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8">M318/L318*100</f>
        <v>26.111111111111114</v>
      </c>
    </row>
    <row r="319" spans="1:14" ht="15.75" customHeight="1" x14ac:dyDescent="0.25">
      <c r="A319" s="62" t="s">
        <v>44</v>
      </c>
      <c r="B319" s="57"/>
      <c r="C319" s="32">
        <f t="shared" ref="C319:C321" si="369">F319+I319+L319</f>
        <v>10</v>
      </c>
      <c r="D319" s="32">
        <f t="shared" ref="D319:D321" si="370">G319+J319+M319</f>
        <v>0</v>
      </c>
      <c r="E319" s="32">
        <f t="shared" ref="E319:E321" si="371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8"/>
        <v>0</v>
      </c>
    </row>
    <row r="320" spans="1:14" ht="15.75" customHeight="1" x14ac:dyDescent="0.25">
      <c r="A320" s="62" t="s">
        <v>39</v>
      </c>
      <c r="B320" s="57"/>
      <c r="C320" s="32">
        <f t="shared" si="369"/>
        <v>133.80000000000001</v>
      </c>
      <c r="D320" s="32">
        <f t="shared" si="370"/>
        <v>77.599999999999994</v>
      </c>
      <c r="E320" s="32">
        <f t="shared" si="371"/>
        <v>57.99701046337816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77.599999999999994</v>
      </c>
      <c r="N320" s="32">
        <f t="shared" si="368"/>
        <v>57.99701046337816</v>
      </c>
    </row>
    <row r="321" spans="1:14" ht="15.75" customHeight="1" x14ac:dyDescent="0.25">
      <c r="A321" s="56" t="s">
        <v>58</v>
      </c>
      <c r="B321" s="57"/>
      <c r="C321" s="32">
        <f t="shared" si="369"/>
        <v>16</v>
      </c>
      <c r="D321" s="32">
        <f t="shared" si="370"/>
        <v>11</v>
      </c>
      <c r="E321" s="32">
        <f t="shared" si="371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68"/>
        <v>68.75</v>
      </c>
    </row>
    <row r="322" spans="1:14" ht="15.75" customHeight="1" x14ac:dyDescent="0.25">
      <c r="A322" s="101" t="s">
        <v>40</v>
      </c>
      <c r="B322" s="100"/>
      <c r="C322" s="33">
        <f>C318+C319+C320+C321</f>
        <v>249.8</v>
      </c>
      <c r="D322" s="33">
        <f>D318+D319+D320+D321</f>
        <v>112.1</v>
      </c>
      <c r="E322" s="33">
        <f t="shared" ref="E322:E323" si="372">D322/C322*100</f>
        <v>44.875900720576453</v>
      </c>
      <c r="F322" s="44">
        <f t="shared" ref="F322:G322" si="373">F321</f>
        <v>0</v>
      </c>
      <c r="G322" s="44">
        <f t="shared" si="373"/>
        <v>0</v>
      </c>
      <c r="H322" s="32"/>
      <c r="I322" s="44">
        <f t="shared" ref="I322:J322" si="374">I321</f>
        <v>0</v>
      </c>
      <c r="J322" s="44">
        <f t="shared" si="374"/>
        <v>0</v>
      </c>
      <c r="K322" s="32"/>
      <c r="L322" s="44">
        <f>SUM(L318:L321)</f>
        <v>249.8</v>
      </c>
      <c r="M322" s="44">
        <f>SUM(M318:M321)</f>
        <v>112.1</v>
      </c>
      <c r="N322" s="32">
        <f t="shared" si="368"/>
        <v>44.875900720576453</v>
      </c>
    </row>
    <row r="323" spans="1:14" ht="15.75" customHeight="1" x14ac:dyDescent="0.25">
      <c r="A323" s="58" t="s">
        <v>53</v>
      </c>
      <c r="B323" s="67"/>
      <c r="C323" s="35">
        <f>C310+C313+C316+C322</f>
        <v>5522.6</v>
      </c>
      <c r="D323" s="35">
        <f>D310+D313+D316+D322</f>
        <v>5308.1</v>
      </c>
      <c r="E323" s="35">
        <f t="shared" si="372"/>
        <v>96.1159598739724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5072.8</v>
      </c>
      <c r="J323" s="35">
        <f>J310+J313+J316+J322</f>
        <v>5072.8</v>
      </c>
      <c r="K323" s="35"/>
      <c r="L323" s="35">
        <f>L310+L313+L316+L322</f>
        <v>449.8</v>
      </c>
      <c r="M323" s="35">
        <f>M310+M313+M316+M322</f>
        <v>235.3</v>
      </c>
      <c r="N323" s="35">
        <f t="shared" si="368"/>
        <v>52.312138728323696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2493319.9999999995</v>
      </c>
      <c r="D324" s="49">
        <f>D32+D57+D91+D106+D119+D153+D173+D195+D207+D219+D227+D244+D280+D306+D323</f>
        <v>1865784.5999999996</v>
      </c>
      <c r="E324" s="49">
        <f t="shared" si="342"/>
        <v>74.831333322638088</v>
      </c>
      <c r="F324" s="49">
        <f>F32+F57+F91+F106+F119+F153+F173+F195+F207+F219+F227+F244+F280+F306+F323</f>
        <v>91005.1</v>
      </c>
      <c r="G324" s="49">
        <f>G32+G57+G91+G106+G119+G153+G173+G195+G207+G219+G227+G244+G280+G306+G323</f>
        <v>61741.5</v>
      </c>
      <c r="H324" s="35">
        <f t="shared" si="343"/>
        <v>67.843999951651057</v>
      </c>
      <c r="I324" s="49">
        <f>I32+I57+I91+I106+I119+I153+I173+I195+I207+I219+I227+I244+I280+I306+I323</f>
        <v>1446328.6</v>
      </c>
      <c r="J324" s="49">
        <f>J32+J57+J91+J106+J119+J153+J173+J195+J207+J219+J227+J244+J280+J306+J323</f>
        <v>1155695</v>
      </c>
      <c r="K324" s="49">
        <f t="shared" si="350"/>
        <v>79.905423981797767</v>
      </c>
      <c r="L324" s="49">
        <f>L32+L57+L91+L106+L119+L153+L173+L195+L207+L219+L227+L244+L280+L306+L323</f>
        <v>955986.30000000016</v>
      </c>
      <c r="M324" s="49">
        <f>M32+M57+M91+M106+M119+M153+M173+M195+M207+M219+M227+M244+M280+M306+M323</f>
        <v>648348.10000000009</v>
      </c>
      <c r="N324" s="35">
        <f t="shared" si="276"/>
        <v>67.819810806912187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18097.8</v>
      </c>
      <c r="D328" s="28">
        <f>D230+D233+D239+D242+D202</f>
        <v>12567</v>
      </c>
      <c r="E328" s="28">
        <f t="shared" ref="E328:E334" si="375">D328/C328*100</f>
        <v>69.439379372078378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8317.9</v>
      </c>
      <c r="K328" s="28">
        <f t="shared" ref="K328:K334" si="376">J328/I328*100</f>
        <v>76.405640012859962</v>
      </c>
      <c r="L328" s="28">
        <f>L230+L233+L239+L242+L202</f>
        <v>7211.3</v>
      </c>
      <c r="M328" s="28">
        <f>M230+M233+M239+M242+M202</f>
        <v>4249.1000000000004</v>
      </c>
      <c r="N328" s="28">
        <f t="shared" ref="N328:N334" si="377">M328/L328*100</f>
        <v>58.922801713976682</v>
      </c>
    </row>
    <row r="329" spans="1:14" ht="15.6" hidden="1" x14ac:dyDescent="0.3">
      <c r="A329" s="5"/>
      <c r="B329" s="5" t="s">
        <v>123</v>
      </c>
      <c r="C329" s="28">
        <f>C36+C55+C74</f>
        <v>105884.9</v>
      </c>
      <c r="D329" s="28">
        <f>D36+D55+D74</f>
        <v>102184.2</v>
      </c>
      <c r="E329" s="28">
        <f t="shared" si="375"/>
        <v>96.504978519127846</v>
      </c>
      <c r="F329" s="28">
        <f>F36+F55+F74</f>
        <v>0</v>
      </c>
      <c r="G329" s="28">
        <f>G36+G55+G74</f>
        <v>0</v>
      </c>
      <c r="H329" s="28" t="e">
        <f t="shared" ref="H329:H334" si="378">G329/F329*100</f>
        <v>#DIV/0!</v>
      </c>
      <c r="I329" s="28">
        <f>I36+I55+I74</f>
        <v>103132.5</v>
      </c>
      <c r="J329" s="28">
        <f>J36+J55+J74</f>
        <v>102184.2</v>
      </c>
      <c r="K329" s="28">
        <f t="shared" si="376"/>
        <v>99.08050323612828</v>
      </c>
      <c r="L329" s="28">
        <f>L36+L55+L74</f>
        <v>2752.4</v>
      </c>
      <c r="M329" s="28">
        <f>M36+M55+M74</f>
        <v>0</v>
      </c>
      <c r="N329" s="28">
        <f t="shared" si="377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5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8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6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7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111672.79999999999</v>
      </c>
      <c r="D331" s="28">
        <f>D51+D123+D139+D156+D159+D162+D165+D168+D171+D258</f>
        <v>86080.499999999985</v>
      </c>
      <c r="E331" s="28">
        <f t="shared" si="375"/>
        <v>77.082781124857618</v>
      </c>
      <c r="F331" s="28">
        <f>F51+F123+F139+F156+F159+F162+F165+F168+F171+F258</f>
        <v>475.9</v>
      </c>
      <c r="G331" s="28">
        <f>G51+G123+G139+G156+G159+G162+G165+G168+G171+G258</f>
        <v>475.9</v>
      </c>
      <c r="H331" s="28">
        <f t="shared" si="378"/>
        <v>100</v>
      </c>
      <c r="I331" s="28">
        <f>I51+I123+I139+I156+I159+I162+I165+I168+I171+I258</f>
        <v>1217.3</v>
      </c>
      <c r="J331" s="28">
        <f>J51+J123+J139+J156+J159+J162+J165+J168+J171+J258</f>
        <v>807.7</v>
      </c>
      <c r="K331" s="28">
        <f t="shared" si="376"/>
        <v>66.351762096442954</v>
      </c>
      <c r="L331" s="28">
        <f>L51+L123+L139+L156+L159+L162+L165+L168+L171+L258</f>
        <v>109979.59999999999</v>
      </c>
      <c r="M331" s="28">
        <f>M51+M123+M139+M156+M159+M162+M165+M168+M171+M258</f>
        <v>84796.9</v>
      </c>
      <c r="N331" s="28">
        <f t="shared" si="377"/>
        <v>77.102389897762862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5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6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7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8474.9000000000015</v>
      </c>
      <c r="D333" s="28">
        <f>D269+D254+D217+D214+D211+D125</f>
        <v>5856.7000000000007</v>
      </c>
      <c r="E333" s="28">
        <f t="shared" si="375"/>
        <v>69.106420134750849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8474.9000000000015</v>
      </c>
      <c r="M333" s="28">
        <f>M269+M254+M217+M214+M211+M125</f>
        <v>5856.7000000000007</v>
      </c>
      <c r="N333" s="28">
        <f t="shared" si="377"/>
        <v>69.106420134750849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5"/>
        <v>#REF!</v>
      </c>
      <c r="F334" s="28" t="e">
        <f t="shared" ref="F334:G334" si="379">F327+F328+F329+F330+F331+F332+F333</f>
        <v>#REF!</v>
      </c>
      <c r="G334" s="28" t="e">
        <f t="shared" si="379"/>
        <v>#REF!</v>
      </c>
      <c r="H334" s="28" t="e">
        <f t="shared" si="378"/>
        <v>#REF!</v>
      </c>
      <c r="I334" s="28" t="e">
        <f t="shared" ref="I334:J334" si="380">I327+I328+I329+I330+I331+I332+I333</f>
        <v>#REF!</v>
      </c>
      <c r="J334" s="28" t="e">
        <f t="shared" si="380"/>
        <v>#REF!</v>
      </c>
      <c r="K334" s="28" t="e">
        <f t="shared" si="376"/>
        <v>#REF!</v>
      </c>
      <c r="L334" s="28" t="e">
        <f t="shared" ref="L334:M334" si="381">L327+L328+L329+L330+L331+L332+L333</f>
        <v>#REF!</v>
      </c>
      <c r="M334" s="28" t="e">
        <f t="shared" si="381"/>
        <v>#REF!</v>
      </c>
      <c r="N334" s="28" t="e">
        <f t="shared" si="377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2022-11-02T11:13:58Z</cp:lastPrinted>
  <dcterms:created xsi:type="dcterms:W3CDTF">2016-11-22T06:59:06Z</dcterms:created>
  <dcterms:modified xsi:type="dcterms:W3CDTF">2022-11-02T11:14:00Z</dcterms:modified>
</cp:coreProperties>
</file>